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221B0BAB-3400-499D-9DD5-79F6440D27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 (2)" sheetId="4" r:id="rId1"/>
    <sheet name="Munka1" sheetId="1" r:id="rId2"/>
    <sheet name="Étkeztetés" sheetId="2" r:id="rId3"/>
    <sheet name="Munka3" sheetId="3" r:id="rId4"/>
  </sheets>
  <definedNames>
    <definedName name="_xlnm.Print_Area" localSheetId="1">Munka1!$A$1:$V$393</definedName>
    <definedName name="_xlnm.Print_Area" localSheetId="0">'Munka1 (2)'!$A$1:$V$393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" i="4" l="1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73" i="4"/>
  <c r="C74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8" i="4"/>
  <c r="K390" i="4"/>
  <c r="K393" i="4" s="1"/>
  <c r="L389" i="4"/>
  <c r="L390" i="4" s="1"/>
  <c r="L393" i="4" s="1"/>
  <c r="K389" i="4"/>
  <c r="J389" i="4"/>
  <c r="J390" i="4" s="1"/>
  <c r="J393" i="4" s="1"/>
  <c r="I389" i="4"/>
  <c r="I390" i="4" s="1"/>
  <c r="I393" i="4" s="1"/>
  <c r="H389" i="4"/>
  <c r="H390" i="4" s="1"/>
  <c r="H393" i="4" s="1"/>
  <c r="G389" i="4"/>
  <c r="F389" i="4"/>
  <c r="F390" i="4" s="1"/>
  <c r="F393" i="4" s="1"/>
  <c r="E389" i="4"/>
  <c r="E390" i="4" s="1"/>
  <c r="E393" i="4" s="1"/>
  <c r="D389" i="4"/>
  <c r="D390" i="4" s="1"/>
  <c r="D393" i="4" s="1"/>
  <c r="C389" i="4"/>
  <c r="L365" i="4"/>
  <c r="K365" i="4"/>
  <c r="J365" i="4"/>
  <c r="I365" i="4"/>
  <c r="H365" i="4"/>
  <c r="G365" i="4"/>
  <c r="G390" i="4" s="1"/>
  <c r="G393" i="4" s="1"/>
  <c r="E365" i="4"/>
  <c r="D365" i="4"/>
  <c r="C365" i="4"/>
  <c r="C390" i="4" s="1"/>
  <c r="C393" i="4" s="1"/>
  <c r="K364" i="4"/>
  <c r="F356" i="4"/>
  <c r="F307" i="4"/>
  <c r="F365" i="4" s="1"/>
  <c r="U294" i="4"/>
  <c r="P294" i="4"/>
  <c r="U293" i="4"/>
  <c r="P293" i="4"/>
  <c r="V291" i="4"/>
  <c r="V292" i="4" s="1"/>
  <c r="V295" i="4" s="1"/>
  <c r="T291" i="4"/>
  <c r="S291" i="4"/>
  <c r="R291" i="4"/>
  <c r="R292" i="4" s="1"/>
  <c r="R295" i="4" s="1"/>
  <c r="Q291" i="4"/>
  <c r="O291" i="4"/>
  <c r="N291" i="4"/>
  <c r="N292" i="4" s="1"/>
  <c r="N295" i="4" s="1"/>
  <c r="M291" i="4"/>
  <c r="L291" i="4"/>
  <c r="J291" i="4"/>
  <c r="J292" i="4" s="1"/>
  <c r="J295" i="4" s="1"/>
  <c r="I291" i="4"/>
  <c r="H291" i="4"/>
  <c r="G291" i="4"/>
  <c r="F291" i="4"/>
  <c r="E291" i="4"/>
  <c r="D291" i="4"/>
  <c r="C291" i="4"/>
  <c r="K289" i="4"/>
  <c r="K291" i="4" s="1"/>
  <c r="F289" i="4"/>
  <c r="P288" i="4"/>
  <c r="P291" i="4" s="1"/>
  <c r="F288" i="4"/>
  <c r="U287" i="4"/>
  <c r="U286" i="4"/>
  <c r="U291" i="4" s="1"/>
  <c r="V267" i="4"/>
  <c r="T267" i="4"/>
  <c r="T292" i="4" s="1"/>
  <c r="T295" i="4" s="1"/>
  <c r="S267" i="4"/>
  <c r="S292" i="4" s="1"/>
  <c r="S295" i="4" s="1"/>
  <c r="R267" i="4"/>
  <c r="Q267" i="4"/>
  <c r="Q292" i="4" s="1"/>
  <c r="Q295" i="4" s="1"/>
  <c r="P267" i="4"/>
  <c r="P292" i="4" s="1"/>
  <c r="P295" i="4" s="1"/>
  <c r="O267" i="4"/>
  <c r="O292" i="4" s="1"/>
  <c r="O295" i="4" s="1"/>
  <c r="N267" i="4"/>
  <c r="M267" i="4"/>
  <c r="M292" i="4" s="1"/>
  <c r="M295" i="4" s="1"/>
  <c r="L267" i="4"/>
  <c r="L292" i="4" s="1"/>
  <c r="L295" i="4" s="1"/>
  <c r="J267" i="4"/>
  <c r="I267" i="4"/>
  <c r="I292" i="4" s="1"/>
  <c r="I295" i="4" s="1"/>
  <c r="H267" i="4"/>
  <c r="H292" i="4" s="1"/>
  <c r="H295" i="4" s="1"/>
  <c r="G267" i="4"/>
  <c r="G292" i="4" s="1"/>
  <c r="G295" i="4" s="1"/>
  <c r="E267" i="4"/>
  <c r="E292" i="4" s="1"/>
  <c r="E295" i="4" s="1"/>
  <c r="D267" i="4"/>
  <c r="D292" i="4" s="1"/>
  <c r="D295" i="4" s="1"/>
  <c r="C267" i="4"/>
  <c r="C292" i="4" s="1"/>
  <c r="C295" i="4" s="1"/>
  <c r="K265" i="4"/>
  <c r="K263" i="4"/>
  <c r="K267" i="4" s="1"/>
  <c r="K292" i="4" s="1"/>
  <c r="K295" i="4" s="1"/>
  <c r="F263" i="4"/>
  <c r="F267" i="4" s="1"/>
  <c r="F292" i="4" s="1"/>
  <c r="F295" i="4" s="1"/>
  <c r="P262" i="4"/>
  <c r="U261" i="4"/>
  <c r="U267" i="4" s="1"/>
  <c r="U292" i="4" s="1"/>
  <c r="U295" i="4" s="1"/>
  <c r="P196" i="4"/>
  <c r="K196" i="4"/>
  <c r="F196" i="4"/>
  <c r="U195" i="4"/>
  <c r="P195" i="4"/>
  <c r="K195" i="4"/>
  <c r="F195" i="4"/>
  <c r="V193" i="4"/>
  <c r="T193" i="4"/>
  <c r="T194" i="4" s="1"/>
  <c r="T197" i="4" s="1"/>
  <c r="S193" i="4"/>
  <c r="R193" i="4"/>
  <c r="Q193" i="4"/>
  <c r="P193" i="4"/>
  <c r="O193" i="4"/>
  <c r="N193" i="4"/>
  <c r="M193" i="4"/>
  <c r="L193" i="4"/>
  <c r="L194" i="4" s="1"/>
  <c r="L197" i="4" s="1"/>
  <c r="J193" i="4"/>
  <c r="I193" i="4"/>
  <c r="H193" i="4"/>
  <c r="H194" i="4" s="1"/>
  <c r="H197" i="4" s="1"/>
  <c r="G193" i="4"/>
  <c r="D193" i="4"/>
  <c r="D194" i="4" s="1"/>
  <c r="D197" i="4" s="1"/>
  <c r="C193" i="4"/>
  <c r="U192" i="4"/>
  <c r="U193" i="4" s="1"/>
  <c r="P192" i="4"/>
  <c r="F192" i="4"/>
  <c r="F191" i="4"/>
  <c r="F190" i="4"/>
  <c r="F189" i="4"/>
  <c r="K188" i="4"/>
  <c r="K193" i="4" s="1"/>
  <c r="F188" i="4"/>
  <c r="F187" i="4"/>
  <c r="F186" i="4"/>
  <c r="F185" i="4"/>
  <c r="F184" i="4"/>
  <c r="F183" i="4"/>
  <c r="F182" i="4"/>
  <c r="F181" i="4"/>
  <c r="E181" i="4"/>
  <c r="E193" i="4" s="1"/>
  <c r="E95" i="4" s="1"/>
  <c r="F180" i="4"/>
  <c r="F179" i="4"/>
  <c r="F178" i="4"/>
  <c r="F177" i="4"/>
  <c r="F176" i="4"/>
  <c r="F175" i="4"/>
  <c r="F173" i="4"/>
  <c r="F172" i="4"/>
  <c r="F171" i="4"/>
  <c r="F193" i="4" s="1"/>
  <c r="V169" i="4"/>
  <c r="V194" i="4" s="1"/>
  <c r="V197" i="4" s="1"/>
  <c r="T169" i="4"/>
  <c r="S169" i="4"/>
  <c r="S194" i="4" s="1"/>
  <c r="S197" i="4" s="1"/>
  <c r="R169" i="4"/>
  <c r="R194" i="4" s="1"/>
  <c r="R197" i="4" s="1"/>
  <c r="Q169" i="4"/>
  <c r="Q194" i="4" s="1"/>
  <c r="Q197" i="4" s="1"/>
  <c r="O169" i="4"/>
  <c r="O194" i="4" s="1"/>
  <c r="O197" i="4" s="1"/>
  <c r="N169" i="4"/>
  <c r="N194" i="4" s="1"/>
  <c r="N197" i="4" s="1"/>
  <c r="M169" i="4"/>
  <c r="M194" i="4" s="1"/>
  <c r="M197" i="4" s="1"/>
  <c r="L169" i="4"/>
  <c r="J169" i="4"/>
  <c r="J194" i="4" s="1"/>
  <c r="J197" i="4" s="1"/>
  <c r="I169" i="4"/>
  <c r="I194" i="4" s="1"/>
  <c r="I197" i="4" s="1"/>
  <c r="H169" i="4"/>
  <c r="D169" i="4"/>
  <c r="C169" i="4"/>
  <c r="C194" i="4" s="1"/>
  <c r="C197" i="4" s="1"/>
  <c r="F168" i="4"/>
  <c r="U167" i="4"/>
  <c r="U169" i="4" s="1"/>
  <c r="U194" i="4" s="1"/>
  <c r="U197" i="4" s="1"/>
  <c r="P167" i="4"/>
  <c r="P169" i="4" s="1"/>
  <c r="P194" i="4" s="1"/>
  <c r="P197" i="4" s="1"/>
  <c r="F167" i="4"/>
  <c r="F166" i="4"/>
  <c r="F165" i="4"/>
  <c r="F164" i="4"/>
  <c r="F163" i="4"/>
  <c r="E162" i="4"/>
  <c r="F162" i="4" s="1"/>
  <c r="K161" i="4"/>
  <c r="K169" i="4" s="1"/>
  <c r="K194" i="4" s="1"/>
  <c r="K197" i="4" s="1"/>
  <c r="F161" i="4"/>
  <c r="E160" i="4"/>
  <c r="E61" i="4" s="1"/>
  <c r="F159" i="4"/>
  <c r="F158" i="4"/>
  <c r="F157" i="4"/>
  <c r="F156" i="4"/>
  <c r="G155" i="4"/>
  <c r="F155" i="4"/>
  <c r="G154" i="4"/>
  <c r="F154" i="4"/>
  <c r="F153" i="4"/>
  <c r="F152" i="4"/>
  <c r="F151" i="4"/>
  <c r="F150" i="4"/>
  <c r="F149" i="4"/>
  <c r="F148" i="4"/>
  <c r="E147" i="4"/>
  <c r="F147" i="4" s="1"/>
  <c r="F146" i="4"/>
  <c r="F145" i="4"/>
  <c r="F144" i="4"/>
  <c r="F143" i="4"/>
  <c r="F142" i="4"/>
  <c r="F141" i="4"/>
  <c r="F139" i="4"/>
  <c r="F138" i="4"/>
  <c r="F137" i="4"/>
  <c r="F136" i="4"/>
  <c r="F135" i="4"/>
  <c r="F134" i="4"/>
  <c r="E134" i="4"/>
  <c r="E133" i="4"/>
  <c r="F133" i="4" s="1"/>
  <c r="F34" i="4" s="1"/>
  <c r="F132" i="4"/>
  <c r="E132" i="4"/>
  <c r="F131" i="4"/>
  <c r="F130" i="4"/>
  <c r="F129" i="4"/>
  <c r="F30" i="4" s="1"/>
  <c r="F128" i="4"/>
  <c r="F127" i="4"/>
  <c r="E126" i="4"/>
  <c r="F126" i="4" s="1"/>
  <c r="F125" i="4"/>
  <c r="E125" i="4"/>
  <c r="F124" i="4"/>
  <c r="F123" i="4"/>
  <c r="F122" i="4"/>
  <c r="F121" i="4"/>
  <c r="F120" i="4"/>
  <c r="F119" i="4"/>
  <c r="E119" i="4"/>
  <c r="F118" i="4"/>
  <c r="E117" i="4"/>
  <c r="E18" i="4" s="1"/>
  <c r="F116" i="4"/>
  <c r="F115" i="4"/>
  <c r="E115" i="4"/>
  <c r="F114" i="4"/>
  <c r="F113" i="4"/>
  <c r="F112" i="4"/>
  <c r="F111" i="4"/>
  <c r="F110" i="4"/>
  <c r="F109" i="4"/>
  <c r="F108" i="4"/>
  <c r="G107" i="4"/>
  <c r="G169" i="4" s="1"/>
  <c r="G194" i="4" s="1"/>
  <c r="G197" i="4" s="1"/>
  <c r="F107" i="4"/>
  <c r="P98" i="4"/>
  <c r="F98" i="4" s="1"/>
  <c r="K98" i="4"/>
  <c r="G98" i="4"/>
  <c r="E98" i="4"/>
  <c r="D98" i="4"/>
  <c r="C98" i="4"/>
  <c r="O97" i="4"/>
  <c r="P97" i="4" s="1"/>
  <c r="J97" i="4"/>
  <c r="K97" i="4" s="1"/>
  <c r="G97" i="4"/>
  <c r="D97" i="4"/>
  <c r="C97" i="4"/>
  <c r="Q96" i="4"/>
  <c r="Q99" i="4" s="1"/>
  <c r="M96" i="4"/>
  <c r="M99" i="4" s="1"/>
  <c r="I96" i="4"/>
  <c r="I99" i="4" s="1"/>
  <c r="Q95" i="4"/>
  <c r="O95" i="4"/>
  <c r="N95" i="4"/>
  <c r="M95" i="4"/>
  <c r="L95" i="4"/>
  <c r="J95" i="4"/>
  <c r="I95" i="4"/>
  <c r="H95" i="4"/>
  <c r="C95" i="4" s="1"/>
  <c r="D95" i="4"/>
  <c r="P94" i="4"/>
  <c r="K94" i="4"/>
  <c r="F94" i="4" s="1"/>
  <c r="G94" i="4"/>
  <c r="E94" i="4"/>
  <c r="D94" i="4"/>
  <c r="P93" i="4"/>
  <c r="K93" i="4"/>
  <c r="G93" i="4"/>
  <c r="F93" i="4"/>
  <c r="E93" i="4"/>
  <c r="D93" i="4"/>
  <c r="P92" i="4"/>
  <c r="F92" i="4" s="1"/>
  <c r="K92" i="4"/>
  <c r="G92" i="4"/>
  <c r="E92" i="4"/>
  <c r="D92" i="4"/>
  <c r="P91" i="4"/>
  <c r="K91" i="4"/>
  <c r="F91" i="4" s="1"/>
  <c r="G91" i="4"/>
  <c r="E91" i="4"/>
  <c r="D91" i="4"/>
  <c r="P90" i="4"/>
  <c r="K90" i="4"/>
  <c r="F90" i="4" s="1"/>
  <c r="G90" i="4"/>
  <c r="E90" i="4"/>
  <c r="D90" i="4"/>
  <c r="P89" i="4"/>
  <c r="K89" i="4"/>
  <c r="G89" i="4"/>
  <c r="F89" i="4"/>
  <c r="E89" i="4"/>
  <c r="D89" i="4"/>
  <c r="P88" i="4"/>
  <c r="F88" i="4" s="1"/>
  <c r="K88" i="4"/>
  <c r="G88" i="4"/>
  <c r="E88" i="4"/>
  <c r="D88" i="4"/>
  <c r="P87" i="4"/>
  <c r="K87" i="4"/>
  <c r="F87" i="4" s="1"/>
  <c r="G87" i="4"/>
  <c r="E87" i="4"/>
  <c r="D87" i="4"/>
  <c r="P86" i="4"/>
  <c r="K86" i="4"/>
  <c r="F86" i="4" s="1"/>
  <c r="G86" i="4"/>
  <c r="E86" i="4"/>
  <c r="D86" i="4"/>
  <c r="P85" i="4"/>
  <c r="K85" i="4"/>
  <c r="G85" i="4"/>
  <c r="F85" i="4"/>
  <c r="E85" i="4"/>
  <c r="D85" i="4"/>
  <c r="P84" i="4"/>
  <c r="F84" i="4" s="1"/>
  <c r="K84" i="4"/>
  <c r="G84" i="4"/>
  <c r="E84" i="4"/>
  <c r="D84" i="4"/>
  <c r="P83" i="4"/>
  <c r="K83" i="4"/>
  <c r="F83" i="4" s="1"/>
  <c r="G83" i="4"/>
  <c r="E83" i="4"/>
  <c r="D83" i="4"/>
  <c r="P82" i="4"/>
  <c r="K82" i="4"/>
  <c r="F82" i="4" s="1"/>
  <c r="G82" i="4"/>
  <c r="E82" i="4"/>
  <c r="D82" i="4"/>
  <c r="P81" i="4"/>
  <c r="K81" i="4"/>
  <c r="G81" i="4"/>
  <c r="F81" i="4"/>
  <c r="E81" i="4"/>
  <c r="D81" i="4"/>
  <c r="P80" i="4"/>
  <c r="F80" i="4" s="1"/>
  <c r="K80" i="4"/>
  <c r="G80" i="4"/>
  <c r="E80" i="4"/>
  <c r="D80" i="4"/>
  <c r="P79" i="4"/>
  <c r="K79" i="4"/>
  <c r="F79" i="4" s="1"/>
  <c r="G79" i="4"/>
  <c r="E79" i="4"/>
  <c r="D79" i="4"/>
  <c r="P78" i="4"/>
  <c r="K78" i="4"/>
  <c r="G78" i="4"/>
  <c r="F78" i="4"/>
  <c r="E78" i="4"/>
  <c r="D78" i="4"/>
  <c r="P77" i="4"/>
  <c r="K77" i="4"/>
  <c r="G77" i="4"/>
  <c r="F77" i="4"/>
  <c r="E77" i="4"/>
  <c r="D77" i="4"/>
  <c r="K76" i="4"/>
  <c r="F76" i="4" s="1"/>
  <c r="G76" i="4"/>
  <c r="E76" i="4"/>
  <c r="D76" i="4"/>
  <c r="K75" i="4"/>
  <c r="G75" i="4"/>
  <c r="F75" i="4"/>
  <c r="E75" i="4"/>
  <c r="D75" i="4"/>
  <c r="P74" i="4"/>
  <c r="P95" i="4" s="1"/>
  <c r="K74" i="4"/>
  <c r="G74" i="4"/>
  <c r="E74" i="4"/>
  <c r="D74" i="4"/>
  <c r="P73" i="4"/>
  <c r="K73" i="4"/>
  <c r="K95" i="4" s="1"/>
  <c r="G73" i="4"/>
  <c r="G95" i="4" s="1"/>
  <c r="E73" i="4"/>
  <c r="D73" i="4"/>
  <c r="P72" i="4"/>
  <c r="Q70" i="4"/>
  <c r="O70" i="4"/>
  <c r="O96" i="4" s="1"/>
  <c r="O99" i="4" s="1"/>
  <c r="N70" i="4"/>
  <c r="N96" i="4" s="1"/>
  <c r="N99" i="4" s="1"/>
  <c r="M70" i="4"/>
  <c r="L70" i="4"/>
  <c r="L96" i="4" s="1"/>
  <c r="L99" i="4" s="1"/>
  <c r="K70" i="4"/>
  <c r="J70" i="4"/>
  <c r="J96" i="4" s="1"/>
  <c r="I70" i="4"/>
  <c r="H70" i="4"/>
  <c r="H96" i="4" s="1"/>
  <c r="C70" i="4"/>
  <c r="P69" i="4"/>
  <c r="K69" i="4"/>
  <c r="G69" i="4"/>
  <c r="F69" i="4"/>
  <c r="E69" i="4"/>
  <c r="D69" i="4"/>
  <c r="P68" i="4"/>
  <c r="F68" i="4" s="1"/>
  <c r="K68" i="4"/>
  <c r="G68" i="4"/>
  <c r="E68" i="4"/>
  <c r="D68" i="4"/>
  <c r="P67" i="4"/>
  <c r="K67" i="4"/>
  <c r="F67" i="4" s="1"/>
  <c r="G67" i="4"/>
  <c r="E67" i="4"/>
  <c r="D67" i="4"/>
  <c r="P66" i="4"/>
  <c r="K66" i="4"/>
  <c r="F66" i="4" s="1"/>
  <c r="G66" i="4"/>
  <c r="E66" i="4"/>
  <c r="D66" i="4"/>
  <c r="P65" i="4"/>
  <c r="K65" i="4"/>
  <c r="G65" i="4"/>
  <c r="F65" i="4"/>
  <c r="E65" i="4"/>
  <c r="D65" i="4"/>
  <c r="P64" i="4"/>
  <c r="F64" i="4" s="1"/>
  <c r="K64" i="4"/>
  <c r="G64" i="4"/>
  <c r="E64" i="4"/>
  <c r="D64" i="4"/>
  <c r="P63" i="4"/>
  <c r="K63" i="4"/>
  <c r="F63" i="4" s="1"/>
  <c r="G63" i="4"/>
  <c r="D63" i="4"/>
  <c r="P62" i="4"/>
  <c r="K62" i="4"/>
  <c r="G62" i="4"/>
  <c r="F62" i="4"/>
  <c r="E62" i="4"/>
  <c r="D62" i="4"/>
  <c r="P61" i="4"/>
  <c r="K61" i="4"/>
  <c r="G61" i="4"/>
  <c r="D61" i="4"/>
  <c r="P60" i="4"/>
  <c r="F60" i="4" s="1"/>
  <c r="K60" i="4"/>
  <c r="G60" i="4"/>
  <c r="E60" i="4"/>
  <c r="D60" i="4"/>
  <c r="P59" i="4"/>
  <c r="K59" i="4"/>
  <c r="F59" i="4" s="1"/>
  <c r="G59" i="4"/>
  <c r="E59" i="4"/>
  <c r="D59" i="4"/>
  <c r="P58" i="4"/>
  <c r="K58" i="4"/>
  <c r="F58" i="4" s="1"/>
  <c r="G58" i="4"/>
  <c r="E58" i="4"/>
  <c r="D58" i="4"/>
  <c r="P57" i="4"/>
  <c r="K57" i="4"/>
  <c r="G57" i="4"/>
  <c r="F57" i="4"/>
  <c r="E57" i="4"/>
  <c r="D57" i="4"/>
  <c r="P56" i="4"/>
  <c r="F56" i="4" s="1"/>
  <c r="K56" i="4"/>
  <c r="G56" i="4"/>
  <c r="E56" i="4"/>
  <c r="D56" i="4"/>
  <c r="P55" i="4"/>
  <c r="K55" i="4"/>
  <c r="F55" i="4" s="1"/>
  <c r="G55" i="4"/>
  <c r="E55" i="4"/>
  <c r="D55" i="4"/>
  <c r="P54" i="4"/>
  <c r="K54" i="4"/>
  <c r="G54" i="4"/>
  <c r="F54" i="4"/>
  <c r="E54" i="4"/>
  <c r="D54" i="4"/>
  <c r="P53" i="4"/>
  <c r="K53" i="4"/>
  <c r="G53" i="4"/>
  <c r="F53" i="4"/>
  <c r="E53" i="4"/>
  <c r="D53" i="4"/>
  <c r="P52" i="4"/>
  <c r="K52" i="4"/>
  <c r="G52" i="4"/>
  <c r="E52" i="4"/>
  <c r="D52" i="4"/>
  <c r="P51" i="4"/>
  <c r="K51" i="4"/>
  <c r="F51" i="4" s="1"/>
  <c r="G51" i="4"/>
  <c r="E51" i="4"/>
  <c r="D51" i="4"/>
  <c r="P50" i="4"/>
  <c r="K50" i="4"/>
  <c r="G50" i="4"/>
  <c r="F50" i="4"/>
  <c r="E50" i="4"/>
  <c r="D50" i="4"/>
  <c r="P49" i="4"/>
  <c r="K49" i="4"/>
  <c r="G49" i="4"/>
  <c r="F49" i="4"/>
  <c r="E49" i="4"/>
  <c r="D49" i="4"/>
  <c r="P48" i="4"/>
  <c r="K48" i="4"/>
  <c r="G48" i="4"/>
  <c r="E48" i="4"/>
  <c r="D48" i="4"/>
  <c r="P47" i="4"/>
  <c r="K47" i="4"/>
  <c r="F47" i="4" s="1"/>
  <c r="G47" i="4"/>
  <c r="E47" i="4"/>
  <c r="D47" i="4"/>
  <c r="P46" i="4"/>
  <c r="K46" i="4"/>
  <c r="G46" i="4"/>
  <c r="F46" i="4"/>
  <c r="E46" i="4"/>
  <c r="D46" i="4"/>
  <c r="P45" i="4"/>
  <c r="K45" i="4"/>
  <c r="G45" i="4"/>
  <c r="F45" i="4"/>
  <c r="E45" i="4"/>
  <c r="D45" i="4"/>
  <c r="P44" i="4"/>
  <c r="F44" i="4" s="1"/>
  <c r="K44" i="4"/>
  <c r="G44" i="4"/>
  <c r="E44" i="4"/>
  <c r="D44" i="4"/>
  <c r="P43" i="4"/>
  <c r="K43" i="4"/>
  <c r="F43" i="4" s="1"/>
  <c r="G43" i="4"/>
  <c r="E43" i="4"/>
  <c r="D43" i="4"/>
  <c r="P42" i="4"/>
  <c r="K42" i="4"/>
  <c r="G42" i="4"/>
  <c r="F42" i="4"/>
  <c r="E42" i="4"/>
  <c r="D42" i="4"/>
  <c r="P41" i="4"/>
  <c r="K41" i="4"/>
  <c r="G41" i="4"/>
  <c r="F41" i="4"/>
  <c r="E41" i="4"/>
  <c r="D41" i="4"/>
  <c r="P40" i="4"/>
  <c r="K40" i="4"/>
  <c r="G40" i="4"/>
  <c r="E40" i="4"/>
  <c r="D40" i="4"/>
  <c r="P39" i="4"/>
  <c r="K39" i="4"/>
  <c r="F39" i="4" s="1"/>
  <c r="G39" i="4"/>
  <c r="E39" i="4"/>
  <c r="D39" i="4"/>
  <c r="P38" i="4"/>
  <c r="K38" i="4"/>
  <c r="G38" i="4"/>
  <c r="F38" i="4"/>
  <c r="E38" i="4"/>
  <c r="D38" i="4"/>
  <c r="P37" i="4"/>
  <c r="K37" i="4"/>
  <c r="G37" i="4"/>
  <c r="F37" i="4"/>
  <c r="E37" i="4"/>
  <c r="D37" i="4"/>
  <c r="P36" i="4"/>
  <c r="K36" i="4"/>
  <c r="G36" i="4"/>
  <c r="E36" i="4"/>
  <c r="D36" i="4"/>
  <c r="P35" i="4"/>
  <c r="K35" i="4"/>
  <c r="F35" i="4" s="1"/>
  <c r="G35" i="4"/>
  <c r="E35" i="4"/>
  <c r="D35" i="4"/>
  <c r="P34" i="4"/>
  <c r="K34" i="4"/>
  <c r="G34" i="4"/>
  <c r="E34" i="4"/>
  <c r="D34" i="4"/>
  <c r="P33" i="4"/>
  <c r="K33" i="4"/>
  <c r="G33" i="4"/>
  <c r="F33" i="4"/>
  <c r="E33" i="4"/>
  <c r="D33" i="4"/>
  <c r="P32" i="4"/>
  <c r="K32" i="4"/>
  <c r="F32" i="4" s="1"/>
  <c r="G32" i="4"/>
  <c r="E32" i="4"/>
  <c r="D32" i="4"/>
  <c r="P31" i="4"/>
  <c r="K31" i="4"/>
  <c r="F31" i="4" s="1"/>
  <c r="G31" i="4"/>
  <c r="E31" i="4"/>
  <c r="D31" i="4"/>
  <c r="P30" i="4"/>
  <c r="K30" i="4"/>
  <c r="G30" i="4"/>
  <c r="E30" i="4"/>
  <c r="D30" i="4"/>
  <c r="P29" i="4"/>
  <c r="K29" i="4"/>
  <c r="G29" i="4"/>
  <c r="F29" i="4"/>
  <c r="E29" i="4"/>
  <c r="D29" i="4"/>
  <c r="P28" i="4"/>
  <c r="K28" i="4"/>
  <c r="G28" i="4"/>
  <c r="E28" i="4"/>
  <c r="D28" i="4"/>
  <c r="P27" i="4"/>
  <c r="K27" i="4"/>
  <c r="F27" i="4" s="1"/>
  <c r="G27" i="4"/>
  <c r="D27" i="4"/>
  <c r="P26" i="4"/>
  <c r="K26" i="4"/>
  <c r="G26" i="4"/>
  <c r="F26" i="4"/>
  <c r="E26" i="4"/>
  <c r="D26" i="4"/>
  <c r="P25" i="4"/>
  <c r="K25" i="4"/>
  <c r="G25" i="4"/>
  <c r="F25" i="4"/>
  <c r="E25" i="4"/>
  <c r="D25" i="4"/>
  <c r="P24" i="4"/>
  <c r="K24" i="4"/>
  <c r="F24" i="4" s="1"/>
  <c r="G24" i="4"/>
  <c r="E24" i="4"/>
  <c r="D24" i="4"/>
  <c r="P23" i="4"/>
  <c r="K23" i="4"/>
  <c r="F23" i="4" s="1"/>
  <c r="G23" i="4"/>
  <c r="E23" i="4"/>
  <c r="D23" i="4"/>
  <c r="P22" i="4"/>
  <c r="K22" i="4"/>
  <c r="G22" i="4"/>
  <c r="F22" i="4"/>
  <c r="E22" i="4"/>
  <c r="D22" i="4"/>
  <c r="P21" i="4"/>
  <c r="K21" i="4"/>
  <c r="G21" i="4"/>
  <c r="F21" i="4"/>
  <c r="E21" i="4"/>
  <c r="D21" i="4"/>
  <c r="P20" i="4"/>
  <c r="K20" i="4"/>
  <c r="F20" i="4" s="1"/>
  <c r="G20" i="4"/>
  <c r="E20" i="4"/>
  <c r="D20" i="4"/>
  <c r="P19" i="4"/>
  <c r="K19" i="4"/>
  <c r="F19" i="4" s="1"/>
  <c r="G19" i="4"/>
  <c r="E19" i="4"/>
  <c r="D19" i="4"/>
  <c r="P18" i="4"/>
  <c r="K18" i="4"/>
  <c r="G18" i="4"/>
  <c r="D18" i="4"/>
  <c r="P17" i="4"/>
  <c r="K17" i="4"/>
  <c r="G17" i="4"/>
  <c r="F17" i="4"/>
  <c r="E17" i="4"/>
  <c r="D17" i="4"/>
  <c r="P16" i="4"/>
  <c r="K16" i="4"/>
  <c r="F16" i="4" s="1"/>
  <c r="G16" i="4"/>
  <c r="E16" i="4"/>
  <c r="D16" i="4"/>
  <c r="P15" i="4"/>
  <c r="K15" i="4"/>
  <c r="F15" i="4" s="1"/>
  <c r="G15" i="4"/>
  <c r="E15" i="4"/>
  <c r="D15" i="4"/>
  <c r="P14" i="4"/>
  <c r="K14" i="4"/>
  <c r="G14" i="4"/>
  <c r="F14" i="4"/>
  <c r="E14" i="4"/>
  <c r="D14" i="4"/>
  <c r="P13" i="4"/>
  <c r="K13" i="4"/>
  <c r="G13" i="4"/>
  <c r="F13" i="4"/>
  <c r="E13" i="4"/>
  <c r="D13" i="4"/>
  <c r="P12" i="4"/>
  <c r="K12" i="4"/>
  <c r="F12" i="4" s="1"/>
  <c r="G12" i="4"/>
  <c r="E12" i="4"/>
  <c r="D12" i="4"/>
  <c r="P11" i="4"/>
  <c r="K11" i="4"/>
  <c r="F11" i="4" s="1"/>
  <c r="G11" i="4"/>
  <c r="E11" i="4"/>
  <c r="D11" i="4"/>
  <c r="P10" i="4"/>
  <c r="K10" i="4"/>
  <c r="G10" i="4"/>
  <c r="F10" i="4"/>
  <c r="E10" i="4"/>
  <c r="D10" i="4"/>
  <c r="P9" i="4"/>
  <c r="K9" i="4"/>
  <c r="G9" i="4"/>
  <c r="F9" i="4"/>
  <c r="E9" i="4"/>
  <c r="D9" i="4"/>
  <c r="P8" i="4"/>
  <c r="K8" i="4"/>
  <c r="F8" i="4" s="1"/>
  <c r="G8" i="4"/>
  <c r="E8" i="4"/>
  <c r="D8" i="4"/>
  <c r="L197" i="1"/>
  <c r="F28" i="4" l="1"/>
  <c r="F40" i="4"/>
  <c r="F48" i="4"/>
  <c r="H99" i="4"/>
  <c r="C99" i="4" s="1"/>
  <c r="C96" i="4"/>
  <c r="D99" i="4"/>
  <c r="C71" i="4"/>
  <c r="P70" i="4"/>
  <c r="P96" i="4" s="1"/>
  <c r="P99" i="4" s="1"/>
  <c r="G70" i="4"/>
  <c r="G96" i="4" s="1"/>
  <c r="G99" i="4" s="1"/>
  <c r="D71" i="4"/>
  <c r="F36" i="4"/>
  <c r="F52" i="4"/>
  <c r="E96" i="4"/>
  <c r="J99" i="4"/>
  <c r="F95" i="4"/>
  <c r="F97" i="4"/>
  <c r="E169" i="4"/>
  <c r="E194" i="4" s="1"/>
  <c r="E197" i="4" s="1"/>
  <c r="E27" i="4"/>
  <c r="E63" i="4"/>
  <c r="D70" i="4"/>
  <c r="G71" i="4"/>
  <c r="F74" i="4"/>
  <c r="F117" i="4"/>
  <c r="F18" i="4" s="1"/>
  <c r="F160" i="4"/>
  <c r="F61" i="4" s="1"/>
  <c r="E70" i="4"/>
  <c r="F73" i="4"/>
  <c r="K96" i="4"/>
  <c r="D96" i="4"/>
  <c r="E97" i="4"/>
  <c r="E125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F74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73" i="1"/>
  <c r="G71" i="1"/>
  <c r="G97" i="1"/>
  <c r="K99" i="4" l="1"/>
  <c r="F99" i="4" s="1"/>
  <c r="F169" i="4"/>
  <c r="F194" i="4" s="1"/>
  <c r="F197" i="4" s="1"/>
  <c r="F70" i="4"/>
  <c r="E99" i="4"/>
  <c r="G95" i="1"/>
  <c r="E181" i="1"/>
  <c r="E162" i="1"/>
  <c r="F96" i="4" l="1"/>
  <c r="E160" i="1"/>
  <c r="E134" i="1"/>
  <c r="F134" i="1" s="1"/>
  <c r="F35" i="1" s="1"/>
  <c r="E133" i="1"/>
  <c r="E132" i="1"/>
  <c r="E126" i="1"/>
  <c r="F126" i="1" s="1"/>
  <c r="F27" i="1" s="1"/>
  <c r="F125" i="1"/>
  <c r="F26" i="1" s="1"/>
  <c r="E119" i="1"/>
  <c r="E20" i="1" s="1"/>
  <c r="E117" i="1"/>
  <c r="E115" i="1"/>
  <c r="E147" i="1"/>
  <c r="O97" i="1"/>
  <c r="J97" i="1"/>
  <c r="G98" i="1"/>
  <c r="F16" i="2"/>
  <c r="C15" i="2"/>
  <c r="C16" i="2"/>
  <c r="C14" i="2"/>
  <c r="F8" i="2"/>
  <c r="G193" i="1"/>
  <c r="G194" i="1" s="1"/>
  <c r="G197" i="1" s="1"/>
  <c r="P41" i="1"/>
  <c r="K41" i="1"/>
  <c r="F155" i="1"/>
  <c r="P56" i="1"/>
  <c r="K56" i="1"/>
  <c r="P192" i="1"/>
  <c r="G107" i="1"/>
  <c r="C67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D94" i="1"/>
  <c r="D69" i="1"/>
  <c r="D68" i="1"/>
  <c r="C68" i="1"/>
  <c r="D64" i="1"/>
  <c r="C64" i="1"/>
  <c r="L389" i="1"/>
  <c r="G389" i="1"/>
  <c r="L365" i="1"/>
  <c r="G365" i="1"/>
  <c r="G390" i="1"/>
  <c r="G393" i="1"/>
  <c r="V291" i="1"/>
  <c r="Q291" i="1"/>
  <c r="L291" i="1"/>
  <c r="G291" i="1"/>
  <c r="V267" i="1"/>
  <c r="Q267" i="1"/>
  <c r="L267" i="1"/>
  <c r="L292" i="1"/>
  <c r="L295" i="1"/>
  <c r="G267" i="1"/>
  <c r="V193" i="1"/>
  <c r="Q193" i="1"/>
  <c r="L193" i="1"/>
  <c r="V169" i="1"/>
  <c r="L169" i="1"/>
  <c r="L194" i="1"/>
  <c r="Q95" i="1"/>
  <c r="L95" i="1"/>
  <c r="G155" i="1"/>
  <c r="F56" i="1"/>
  <c r="D56" i="1"/>
  <c r="C56" i="1"/>
  <c r="G154" i="1"/>
  <c r="K16" i="2"/>
  <c r="J16" i="2"/>
  <c r="C17" i="2"/>
  <c r="I16" i="2"/>
  <c r="H16" i="2"/>
  <c r="G16" i="2"/>
  <c r="E16" i="2"/>
  <c r="D16" i="2"/>
  <c r="C13" i="2"/>
  <c r="C12" i="2"/>
  <c r="C11" i="2"/>
  <c r="C10" i="2"/>
  <c r="F9" i="2"/>
  <c r="C9" i="2"/>
  <c r="C8" i="2"/>
  <c r="C7" i="2"/>
  <c r="K75" i="1"/>
  <c r="F75" i="1"/>
  <c r="K76" i="1"/>
  <c r="F76" i="1"/>
  <c r="C76" i="1"/>
  <c r="D76" i="1"/>
  <c r="Q70" i="1"/>
  <c r="Q96" i="1"/>
  <c r="Q99" i="1"/>
  <c r="L70" i="1"/>
  <c r="L96" i="1"/>
  <c r="L99" i="1"/>
  <c r="C41" i="1"/>
  <c r="D41" i="1"/>
  <c r="F139" i="1"/>
  <c r="P40" i="1"/>
  <c r="F40" i="1"/>
  <c r="K40" i="1"/>
  <c r="D40" i="1"/>
  <c r="C40" i="1"/>
  <c r="H70" i="1"/>
  <c r="G70" i="1"/>
  <c r="G96" i="1" s="1"/>
  <c r="U261" i="1"/>
  <c r="U267" i="1"/>
  <c r="R267" i="1"/>
  <c r="R292" i="1"/>
  <c r="R295" i="1"/>
  <c r="S267" i="1"/>
  <c r="T267" i="1"/>
  <c r="T292" i="1"/>
  <c r="T295" i="1"/>
  <c r="U286" i="1"/>
  <c r="U287" i="1"/>
  <c r="U291" i="1"/>
  <c r="R291" i="1"/>
  <c r="S291" i="1"/>
  <c r="T291" i="1"/>
  <c r="U293" i="1"/>
  <c r="U294" i="1"/>
  <c r="U167" i="1"/>
  <c r="U169" i="1"/>
  <c r="R169" i="1"/>
  <c r="S169" i="1"/>
  <c r="T169" i="1"/>
  <c r="U192" i="1"/>
  <c r="R193" i="1"/>
  <c r="S193" i="1"/>
  <c r="T193" i="1"/>
  <c r="U193" i="1"/>
  <c r="U195" i="1"/>
  <c r="F184" i="1"/>
  <c r="F86" i="1"/>
  <c r="F185" i="1"/>
  <c r="F186" i="1"/>
  <c r="F88" i="1" s="1"/>
  <c r="D75" i="1"/>
  <c r="C75" i="1"/>
  <c r="D58" i="1"/>
  <c r="C58" i="1"/>
  <c r="D15" i="1"/>
  <c r="C15" i="1"/>
  <c r="P87" i="1"/>
  <c r="K87" i="1"/>
  <c r="F87" i="1"/>
  <c r="D87" i="1"/>
  <c r="C87" i="1"/>
  <c r="F173" i="1"/>
  <c r="F263" i="1"/>
  <c r="F267" i="1"/>
  <c r="F171" i="1"/>
  <c r="F172" i="1"/>
  <c r="F175" i="1"/>
  <c r="F176" i="1"/>
  <c r="F177" i="1"/>
  <c r="F178" i="1"/>
  <c r="F179" i="1"/>
  <c r="F180" i="1"/>
  <c r="F181" i="1"/>
  <c r="F83" i="1" s="1"/>
  <c r="F182" i="1"/>
  <c r="F183" i="1"/>
  <c r="F187" i="1"/>
  <c r="F188" i="1"/>
  <c r="K188" i="1"/>
  <c r="K193" i="1"/>
  <c r="F189" i="1"/>
  <c r="F91" i="1"/>
  <c r="F190" i="1"/>
  <c r="F191" i="1"/>
  <c r="F192" i="1"/>
  <c r="P193" i="1"/>
  <c r="C193" i="1"/>
  <c r="D193" i="1"/>
  <c r="E193" i="1"/>
  <c r="H193" i="1"/>
  <c r="I193" i="1"/>
  <c r="J193" i="1"/>
  <c r="M193" i="1"/>
  <c r="M194" i="1"/>
  <c r="M197" i="1"/>
  <c r="N193" i="1"/>
  <c r="O193" i="1"/>
  <c r="F195" i="1"/>
  <c r="K195" i="1"/>
  <c r="P195" i="1"/>
  <c r="F196" i="1"/>
  <c r="K196" i="1"/>
  <c r="P196" i="1"/>
  <c r="F157" i="1"/>
  <c r="P58" i="1"/>
  <c r="K58" i="1"/>
  <c r="P15" i="1"/>
  <c r="P16" i="1"/>
  <c r="K15" i="1"/>
  <c r="K16" i="1"/>
  <c r="F114" i="1"/>
  <c r="P36" i="1"/>
  <c r="P37" i="1"/>
  <c r="F37" i="1"/>
  <c r="P38" i="1"/>
  <c r="P39" i="1"/>
  <c r="P42" i="1"/>
  <c r="P43" i="1"/>
  <c r="P44" i="1"/>
  <c r="P45" i="1"/>
  <c r="P46" i="1"/>
  <c r="P47" i="1"/>
  <c r="P48" i="1"/>
  <c r="P49" i="1"/>
  <c r="P50" i="1"/>
  <c r="P51" i="1"/>
  <c r="F51" i="1"/>
  <c r="P52" i="1"/>
  <c r="P53" i="1"/>
  <c r="P9" i="1"/>
  <c r="P10" i="1"/>
  <c r="P11" i="1"/>
  <c r="P12" i="1"/>
  <c r="P13" i="1"/>
  <c r="P14" i="1"/>
  <c r="F14" i="1"/>
  <c r="P17" i="1"/>
  <c r="K50" i="1"/>
  <c r="K51" i="1"/>
  <c r="K52" i="1"/>
  <c r="K53" i="1"/>
  <c r="K36" i="1"/>
  <c r="K37" i="1"/>
  <c r="K38" i="1"/>
  <c r="K39" i="1"/>
  <c r="K9" i="1"/>
  <c r="K10" i="1"/>
  <c r="K11" i="1"/>
  <c r="K12" i="1"/>
  <c r="K13" i="1"/>
  <c r="F13" i="1"/>
  <c r="K14" i="1"/>
  <c r="P79" i="1"/>
  <c r="K79" i="1"/>
  <c r="D79" i="1"/>
  <c r="C79" i="1"/>
  <c r="K263" i="1"/>
  <c r="F289" i="1"/>
  <c r="P89" i="1"/>
  <c r="P90" i="1"/>
  <c r="K88" i="1"/>
  <c r="K89" i="1"/>
  <c r="K90" i="1"/>
  <c r="F90" i="1"/>
  <c r="K91" i="1"/>
  <c r="D89" i="1"/>
  <c r="C89" i="1"/>
  <c r="D74" i="1"/>
  <c r="D77" i="1"/>
  <c r="D78" i="1"/>
  <c r="D80" i="1"/>
  <c r="D81" i="1"/>
  <c r="D82" i="1"/>
  <c r="D83" i="1"/>
  <c r="D84" i="1"/>
  <c r="D85" i="1"/>
  <c r="D86" i="1"/>
  <c r="D88" i="1"/>
  <c r="D90" i="1"/>
  <c r="D91" i="1"/>
  <c r="D92" i="1"/>
  <c r="D93" i="1"/>
  <c r="C74" i="1"/>
  <c r="C77" i="1"/>
  <c r="C78" i="1"/>
  <c r="C80" i="1"/>
  <c r="C81" i="1"/>
  <c r="C82" i="1"/>
  <c r="C83" i="1"/>
  <c r="C84" i="1"/>
  <c r="C85" i="1"/>
  <c r="C86" i="1"/>
  <c r="C88" i="1"/>
  <c r="C90" i="1"/>
  <c r="C91" i="1"/>
  <c r="C92" i="1"/>
  <c r="C93" i="1"/>
  <c r="C73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7" i="1"/>
  <c r="D59" i="1"/>
  <c r="D60" i="1"/>
  <c r="D61" i="1"/>
  <c r="D62" i="1"/>
  <c r="D63" i="1"/>
  <c r="D65" i="1"/>
  <c r="D66" i="1"/>
  <c r="D67" i="1"/>
  <c r="C9" i="1"/>
  <c r="C10" i="1"/>
  <c r="C11" i="1"/>
  <c r="C12" i="1"/>
  <c r="C13" i="1"/>
  <c r="C1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7" i="1"/>
  <c r="C59" i="1"/>
  <c r="C60" i="1"/>
  <c r="C61" i="1"/>
  <c r="C62" i="1"/>
  <c r="C63" i="1"/>
  <c r="C65" i="1"/>
  <c r="C71" i="1" s="1"/>
  <c r="C66" i="1"/>
  <c r="C69" i="1"/>
  <c r="C8" i="1"/>
  <c r="K364" i="1"/>
  <c r="K365" i="1"/>
  <c r="F356" i="1"/>
  <c r="P262" i="1"/>
  <c r="P167" i="1"/>
  <c r="P169" i="1"/>
  <c r="P194" i="1"/>
  <c r="P197" i="1"/>
  <c r="K161" i="1"/>
  <c r="K169" i="1"/>
  <c r="P86" i="1"/>
  <c r="P88" i="1"/>
  <c r="P91" i="1"/>
  <c r="P92" i="1"/>
  <c r="K86" i="1"/>
  <c r="K68" i="1"/>
  <c r="F68" i="1"/>
  <c r="P68" i="1"/>
  <c r="K69" i="1"/>
  <c r="P69" i="1"/>
  <c r="I70" i="1"/>
  <c r="I96" i="1"/>
  <c r="I99" i="1"/>
  <c r="J70" i="1"/>
  <c r="M70" i="1"/>
  <c r="M96" i="1"/>
  <c r="M99" i="1"/>
  <c r="N70" i="1"/>
  <c r="O70" i="1"/>
  <c r="P72" i="1"/>
  <c r="D73" i="1"/>
  <c r="K73" i="1"/>
  <c r="K95" i="1" s="1"/>
  <c r="P73" i="1"/>
  <c r="K74" i="1"/>
  <c r="P74" i="1"/>
  <c r="K77" i="1"/>
  <c r="P77" i="1"/>
  <c r="F77" i="1"/>
  <c r="K78" i="1"/>
  <c r="P78" i="1"/>
  <c r="F78" i="1"/>
  <c r="K80" i="1"/>
  <c r="P80" i="1"/>
  <c r="F80" i="1"/>
  <c r="K81" i="1"/>
  <c r="P81" i="1"/>
  <c r="F81" i="1"/>
  <c r="K82" i="1"/>
  <c r="P82" i="1"/>
  <c r="K83" i="1"/>
  <c r="P83" i="1"/>
  <c r="K84" i="1"/>
  <c r="P84" i="1"/>
  <c r="K85" i="1"/>
  <c r="P85" i="1"/>
  <c r="K92" i="1"/>
  <c r="K93" i="1"/>
  <c r="P93" i="1"/>
  <c r="C94" i="1"/>
  <c r="K94" i="1"/>
  <c r="P94" i="1"/>
  <c r="F94" i="1"/>
  <c r="H95" i="1"/>
  <c r="I95" i="1"/>
  <c r="J95" i="1"/>
  <c r="M95" i="1"/>
  <c r="N95" i="1"/>
  <c r="N96" i="1"/>
  <c r="N99" i="1"/>
  <c r="O95" i="1"/>
  <c r="C97" i="1"/>
  <c r="D97" i="1"/>
  <c r="E97" i="1"/>
  <c r="K97" i="1"/>
  <c r="F97" i="1"/>
  <c r="P97" i="1"/>
  <c r="C98" i="1"/>
  <c r="D98" i="1"/>
  <c r="E98" i="1"/>
  <c r="K98" i="1"/>
  <c r="P98" i="1"/>
  <c r="F107" i="1"/>
  <c r="F108" i="1"/>
  <c r="F109" i="1"/>
  <c r="F10" i="1" s="1"/>
  <c r="F110" i="1"/>
  <c r="F111" i="1"/>
  <c r="F112" i="1"/>
  <c r="F113" i="1"/>
  <c r="F115" i="1"/>
  <c r="F16" i="1" s="1"/>
  <c r="F116" i="1"/>
  <c r="F117" i="1"/>
  <c r="F118" i="1"/>
  <c r="F119" i="1"/>
  <c r="F120" i="1"/>
  <c r="F121" i="1"/>
  <c r="F22" i="1" s="1"/>
  <c r="F122" i="1"/>
  <c r="F123" i="1"/>
  <c r="F124" i="1"/>
  <c r="F127" i="1"/>
  <c r="F28" i="1" s="1"/>
  <c r="F128" i="1"/>
  <c r="F129" i="1"/>
  <c r="F30" i="1" s="1"/>
  <c r="F130" i="1"/>
  <c r="F131" i="1"/>
  <c r="K289" i="1"/>
  <c r="K291" i="1"/>
  <c r="P293" i="1"/>
  <c r="P288" i="1"/>
  <c r="P291" i="1" s="1"/>
  <c r="O291" i="1"/>
  <c r="F145" i="1"/>
  <c r="C389" i="1"/>
  <c r="C291" i="1"/>
  <c r="C292" i="1"/>
  <c r="C295" i="1"/>
  <c r="D291" i="1"/>
  <c r="E291" i="1"/>
  <c r="H291" i="1"/>
  <c r="I291" i="1"/>
  <c r="J291" i="1"/>
  <c r="M291" i="1"/>
  <c r="N291" i="1"/>
  <c r="D389" i="1"/>
  <c r="D390" i="1"/>
  <c r="D393" i="1"/>
  <c r="E389" i="1"/>
  <c r="F389" i="1"/>
  <c r="H389" i="1"/>
  <c r="I389" i="1"/>
  <c r="I390" i="1"/>
  <c r="I393" i="1"/>
  <c r="J389" i="1"/>
  <c r="K389" i="1"/>
  <c r="D8" i="1"/>
  <c r="F307" i="1"/>
  <c r="K265" i="1"/>
  <c r="F168" i="1"/>
  <c r="C169" i="1"/>
  <c r="C194" i="1"/>
  <c r="C197" i="1"/>
  <c r="D169" i="1"/>
  <c r="D194" i="1"/>
  <c r="D197" i="1"/>
  <c r="H169" i="1"/>
  <c r="I169" i="1"/>
  <c r="I194" i="1"/>
  <c r="I197" i="1"/>
  <c r="J169" i="1"/>
  <c r="M169" i="1"/>
  <c r="N169" i="1"/>
  <c r="N194" i="1"/>
  <c r="N197" i="1"/>
  <c r="O169" i="1"/>
  <c r="Q169" i="1"/>
  <c r="Q194" i="1" s="1"/>
  <c r="Q197" i="1" s="1"/>
  <c r="F154" i="1"/>
  <c r="F156" i="1"/>
  <c r="F158" i="1"/>
  <c r="F59" i="1" s="1"/>
  <c r="F159" i="1"/>
  <c r="F160" i="1"/>
  <c r="F161" i="1"/>
  <c r="F162" i="1"/>
  <c r="F163" i="1"/>
  <c r="F164" i="1"/>
  <c r="F165" i="1"/>
  <c r="P62" i="1"/>
  <c r="P63" i="1"/>
  <c r="P64" i="1"/>
  <c r="P65" i="1"/>
  <c r="P66" i="1"/>
  <c r="P67" i="1"/>
  <c r="K62" i="1"/>
  <c r="K63" i="1"/>
  <c r="K64" i="1"/>
  <c r="K65" i="1"/>
  <c r="K66" i="1"/>
  <c r="K67" i="1"/>
  <c r="F133" i="1"/>
  <c r="F34" i="1" s="1"/>
  <c r="P54" i="1"/>
  <c r="P55" i="1"/>
  <c r="P57" i="1"/>
  <c r="P59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K49" i="1"/>
  <c r="K54" i="1"/>
  <c r="K55" i="1"/>
  <c r="F55" i="1"/>
  <c r="K57" i="1"/>
  <c r="K59" i="1"/>
  <c r="K60" i="1"/>
  <c r="K61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42" i="1"/>
  <c r="F42" i="1"/>
  <c r="K43" i="1"/>
  <c r="K44" i="1"/>
  <c r="K45" i="1"/>
  <c r="K46" i="1"/>
  <c r="F46" i="1"/>
  <c r="K47" i="1"/>
  <c r="K48" i="1"/>
  <c r="F166" i="1"/>
  <c r="F167" i="1"/>
  <c r="C267" i="1"/>
  <c r="D267" i="1"/>
  <c r="D292" i="1"/>
  <c r="D295" i="1"/>
  <c r="E267" i="1"/>
  <c r="H267" i="1"/>
  <c r="H292" i="1"/>
  <c r="H295" i="1"/>
  <c r="I267" i="1"/>
  <c r="J267" i="1"/>
  <c r="J292" i="1"/>
  <c r="J295" i="1"/>
  <c r="M267" i="1"/>
  <c r="N267" i="1"/>
  <c r="N292" i="1"/>
  <c r="N295" i="1"/>
  <c r="O267" i="1"/>
  <c r="O292" i="1" s="1"/>
  <c r="O295" i="1" s="1"/>
  <c r="F132" i="1"/>
  <c r="F33" i="1" s="1"/>
  <c r="F135" i="1"/>
  <c r="D365" i="1"/>
  <c r="E365" i="1"/>
  <c r="E390" i="1" s="1"/>
  <c r="E393" i="1" s="1"/>
  <c r="H365" i="1"/>
  <c r="I365" i="1"/>
  <c r="J365" i="1"/>
  <c r="C365" i="1"/>
  <c r="C390" i="1"/>
  <c r="C393" i="1"/>
  <c r="F288" i="1"/>
  <c r="F291" i="1"/>
  <c r="F136" i="1"/>
  <c r="F137" i="1"/>
  <c r="F138" i="1"/>
  <c r="F39" i="1" s="1"/>
  <c r="F141" i="1"/>
  <c r="F142" i="1"/>
  <c r="F41" i="1"/>
  <c r="F143" i="1"/>
  <c r="F44" i="1" s="1"/>
  <c r="F144" i="1"/>
  <c r="F146" i="1"/>
  <c r="F147" i="1"/>
  <c r="F48" i="1" s="1"/>
  <c r="F148" i="1"/>
  <c r="F49" i="1" s="1"/>
  <c r="F149" i="1"/>
  <c r="F50" i="1" s="1"/>
  <c r="F150" i="1"/>
  <c r="P60" i="1"/>
  <c r="P61" i="1"/>
  <c r="F151" i="1"/>
  <c r="F52" i="1"/>
  <c r="F152" i="1"/>
  <c r="F153" i="1"/>
  <c r="F54" i="1" s="1"/>
  <c r="P294" i="1"/>
  <c r="F98" i="1" s="1"/>
  <c r="P8" i="1"/>
  <c r="P70" i="1" s="1"/>
  <c r="K8" i="1"/>
  <c r="T194" i="1"/>
  <c r="T197" i="1"/>
  <c r="V292" i="1"/>
  <c r="V295" i="1"/>
  <c r="F84" i="1"/>
  <c r="Q292" i="1"/>
  <c r="Q295" i="1" s="1"/>
  <c r="R194" i="1"/>
  <c r="R197" i="1"/>
  <c r="F31" i="1"/>
  <c r="F23" i="1"/>
  <c r="F19" i="1"/>
  <c r="F9" i="1"/>
  <c r="H194" i="1"/>
  <c r="H197" i="1"/>
  <c r="F36" i="1"/>
  <c r="K267" i="1"/>
  <c r="F24" i="1"/>
  <c r="F17" i="1"/>
  <c r="F66" i="1"/>
  <c r="F63" i="1"/>
  <c r="H390" i="1"/>
  <c r="H393" i="1"/>
  <c r="F38" i="1"/>
  <c r="F47" i="1"/>
  <c r="F58" i="1"/>
  <c r="H96" i="1"/>
  <c r="F57" i="1"/>
  <c r="F365" i="1"/>
  <c r="F390" i="1" s="1"/>
  <c r="F393" i="1" s="1"/>
  <c r="F12" i="1"/>
  <c r="F43" i="1"/>
  <c r="F11" i="1"/>
  <c r="F29" i="1"/>
  <c r="F20" i="1"/>
  <c r="S292" i="1"/>
  <c r="S295" i="1"/>
  <c r="F32" i="1"/>
  <c r="G292" i="1"/>
  <c r="G295" i="1"/>
  <c r="U292" i="1"/>
  <c r="U295" i="1"/>
  <c r="S194" i="1"/>
  <c r="S197" i="1"/>
  <c r="I292" i="1"/>
  <c r="I295" i="1"/>
  <c r="D99" i="1"/>
  <c r="D71" i="1"/>
  <c r="C95" i="1"/>
  <c r="F93" i="1"/>
  <c r="F85" i="1"/>
  <c r="F82" i="1"/>
  <c r="V194" i="1"/>
  <c r="V197" i="1" s="1"/>
  <c r="L390" i="1"/>
  <c r="L393" i="1"/>
  <c r="F18" i="1"/>
  <c r="F65" i="1"/>
  <c r="F67" i="1"/>
  <c r="F60" i="1"/>
  <c r="F45" i="1"/>
  <c r="F15" i="1"/>
  <c r="U194" i="1"/>
  <c r="U197" i="1"/>
  <c r="F292" i="1"/>
  <c r="F295" i="1"/>
  <c r="M292" i="1"/>
  <c r="M295" i="1"/>
  <c r="E292" i="1"/>
  <c r="E295" i="1"/>
  <c r="F64" i="1"/>
  <c r="O194" i="1"/>
  <c r="O197" i="1"/>
  <c r="F25" i="1"/>
  <c r="F21" i="1"/>
  <c r="F89" i="1"/>
  <c r="F53" i="1"/>
  <c r="K292" i="1"/>
  <c r="K295" i="1"/>
  <c r="K390" i="1"/>
  <c r="K393" i="1"/>
  <c r="C70" i="1"/>
  <c r="D70" i="1"/>
  <c r="H99" i="1"/>
  <c r="C99" i="1"/>
  <c r="P95" i="1"/>
  <c r="F69" i="1"/>
  <c r="G169" i="1"/>
  <c r="K194" i="1"/>
  <c r="K197" i="1"/>
  <c r="F79" i="1"/>
  <c r="D96" i="1"/>
  <c r="D95" i="1"/>
  <c r="J390" i="1"/>
  <c r="J393" i="1"/>
  <c r="F62" i="1"/>
  <c r="J194" i="1"/>
  <c r="C18" i="2"/>
  <c r="C96" i="1"/>
  <c r="J197" i="1"/>
  <c r="F61" i="1" l="1"/>
  <c r="G99" i="1"/>
  <c r="F92" i="1"/>
  <c r="P267" i="1"/>
  <c r="P292" i="1" s="1"/>
  <c r="P295" i="1" s="1"/>
  <c r="E35" i="1"/>
  <c r="E169" i="1"/>
  <c r="E194" i="1" s="1"/>
  <c r="E197" i="1" s="1"/>
  <c r="E99" i="1" s="1"/>
  <c r="F193" i="1"/>
  <c r="F95" i="1" s="1"/>
  <c r="E27" i="1"/>
  <c r="O96" i="1"/>
  <c r="O99" i="1" s="1"/>
  <c r="E95" i="1"/>
  <c r="P96" i="1"/>
  <c r="P99" i="1" s="1"/>
  <c r="J96" i="1"/>
  <c r="J99" i="1" s="1"/>
  <c r="F73" i="1"/>
  <c r="F8" i="1"/>
  <c r="K70" i="1"/>
  <c r="K96" i="1" s="1"/>
  <c r="K99" i="1" s="1"/>
  <c r="E70" i="1"/>
  <c r="F169" i="1"/>
  <c r="F194" i="1" l="1"/>
  <c r="F96" i="1" s="1"/>
  <c r="E96" i="1"/>
  <c r="F70" i="1"/>
  <c r="F197" i="1"/>
  <c r="F99" i="1" s="1"/>
</calcChain>
</file>

<file path=xl/sharedStrings.xml><?xml version="1.0" encoding="utf-8"?>
<sst xmlns="http://schemas.openxmlformats.org/spreadsheetml/2006/main" count="1538" uniqueCount="177">
  <si>
    <t>Személyi juttatás</t>
  </si>
  <si>
    <t>Dologi kiadás</t>
  </si>
  <si>
    <t>Megnevezés</t>
  </si>
  <si>
    <t>Beruházás</t>
  </si>
  <si>
    <t>Felújítás</t>
  </si>
  <si>
    <t>Tartalékok</t>
  </si>
  <si>
    <t>államháztartáson kívülre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</si>
  <si>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</si>
  <si>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</si>
  <si>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</si>
  <si>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</si>
  <si>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</si>
  <si>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Kötelező feladatok</t>
  </si>
  <si>
    <t>Önként vállalt feladatok</t>
  </si>
  <si>
    <t>Kötelező feladatok összesen</t>
  </si>
  <si>
    <t>Önként vállalt feladatok összesen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</si>
  <si>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</si>
  <si>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</si>
  <si>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</si>
  <si>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</si>
  <si>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</si>
  <si>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</si>
  <si>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</si>
  <si>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</si>
  <si>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</si>
  <si>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</si>
  <si>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</si>
  <si>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</si>
  <si>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</si>
  <si>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</si>
  <si>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</si>
  <si>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</si>
  <si>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</si>
  <si>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</si>
  <si>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</si>
  <si>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felhalmozási célú kiadások</t>
  </si>
  <si>
    <t>Finanszírozási kiadás</t>
  </si>
  <si>
    <t>Kiadás öszesen</t>
  </si>
  <si>
    <t>Munkaadókat terhelő járulékok és szociális hjár adó</t>
  </si>
  <si>
    <t>Módosított ei</t>
  </si>
  <si>
    <t>Javasolt módosítás</t>
  </si>
  <si>
    <t xml:space="preserve">Egyéb működési célú kiadások </t>
  </si>
  <si>
    <t>államháztartáson belülre</t>
  </si>
  <si>
    <t>Gazd szervezettel nem rend int 12. melléklet szerint</t>
  </si>
  <si>
    <t>Gazd szervezettel rend int 13. melléklet szerint</t>
  </si>
  <si>
    <t>Veszélyes hulladék begyűjtése, szállítása, átrakása</t>
  </si>
  <si>
    <t>Környezetszennyezés csökkentésének igazgatása</t>
  </si>
  <si>
    <t>Rendszeres, rendkívüli szoc. ellátások 17. melléklet szerint</t>
  </si>
  <si>
    <t>Felhalm.c. pénzeszköz átadás 9. melléklet szerint</t>
  </si>
  <si>
    <t>Család és gyerekjóléti központ</t>
  </si>
  <si>
    <t>Szennyvíz gyűjtése, tisztítása, elhelyezése</t>
  </si>
  <si>
    <t>Nemzetiségi közfeladatok ellátása és támogatása</t>
  </si>
  <si>
    <t>Közművelődés, közösségi és társadalmi részvétel fejlesztése</t>
  </si>
  <si>
    <t>Központi költségvetési befizetések</t>
  </si>
  <si>
    <t>Kerékpárutak üzemeltetése, fenntartása</t>
  </si>
  <si>
    <t>Szennyvízcsatorna építése, fenntartása, üzemeltetése</t>
  </si>
  <si>
    <t>Forgatási és befektetési célú finanszírozási műveletek</t>
  </si>
  <si>
    <t>Fogorvosi alapellátás</t>
  </si>
  <si>
    <t>Múzeumi kiállítási tevékenység</t>
  </si>
  <si>
    <t>Településfejlesztés igazgatása</t>
  </si>
  <si>
    <t>COFOG</t>
  </si>
  <si>
    <t>011130</t>
  </si>
  <si>
    <t>013320</t>
  </si>
  <si>
    <t>013350</t>
  </si>
  <si>
    <t>016080</t>
  </si>
  <si>
    <t>018010</t>
  </si>
  <si>
    <t>018020</t>
  </si>
  <si>
    <t>022010</t>
  </si>
  <si>
    <t>041110</t>
  </si>
  <si>
    <t>041233</t>
  </si>
  <si>
    <t>045160</t>
  </si>
  <si>
    <t>045161</t>
  </si>
  <si>
    <t>Nem veszélyes (települési) hulladék összetevőinek válogatása, elkülönített begyűjtése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</si>
  <si>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</si>
  <si>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</si>
  <si>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</si>
  <si>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</si>
  <si>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</si>
  <si>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</si>
  <si>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</si>
  <si>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</si>
  <si>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063020</t>
  </si>
  <si>
    <t>064010</t>
  </si>
  <si>
    <t>066010</t>
  </si>
  <si>
    <t>066020</t>
  </si>
  <si>
    <t>072311</t>
  </si>
  <si>
    <t>081030</t>
  </si>
  <si>
    <t>Sportlétesítmények, edzőtáborok működtetése, fejlesztése</t>
  </si>
  <si>
    <t>081071</t>
  </si>
  <si>
    <t>082030</t>
  </si>
  <si>
    <t>082044</t>
  </si>
  <si>
    <t>Könyvtári szolgáltatások</t>
  </si>
  <si>
    <t>082063</t>
  </si>
  <si>
    <t>082091</t>
  </si>
  <si>
    <t>083030</t>
  </si>
  <si>
    <t>084020</t>
  </si>
  <si>
    <t>084070</t>
  </si>
  <si>
    <t>092260</t>
  </si>
  <si>
    <t>Gimnázium és szakképző iskola tanulóinak közism és szakmai műk feladatok</t>
  </si>
  <si>
    <t>095040</t>
  </si>
  <si>
    <t>Munkaerőpiaci felnőttképzéshez kapcsolódó szakmai szolg</t>
  </si>
  <si>
    <t>104043</t>
  </si>
  <si>
    <t>106010</t>
  </si>
  <si>
    <t>900060</t>
  </si>
  <si>
    <t>072460</t>
  </si>
  <si>
    <t>081045</t>
  </si>
  <si>
    <t>Önkormányzatok elszámolásai a központi költségvetéssel</t>
  </si>
  <si>
    <t>Általános gazdasági és kereskedelmi ügyek</t>
  </si>
  <si>
    <t>045120</t>
  </si>
  <si>
    <t>Út, autópálya építése</t>
  </si>
  <si>
    <t>045140</t>
  </si>
  <si>
    <t>Városi, elővárosi közúti személyszállítás</t>
  </si>
  <si>
    <t>047410</t>
  </si>
  <si>
    <t>Ár- és belvízvédelemmel összefüggő tevékenységek</t>
  </si>
  <si>
    <t>Nem veszélyes (települési) hulladék  vegyes begyűjtése, szállítása, átrakása</t>
  </si>
  <si>
    <t>Védett természeti területek és természeti értékek bemutatása, megőrzése és fenntart.</t>
  </si>
  <si>
    <t>Egyég kiadói tevékenység</t>
  </si>
  <si>
    <t>A fiatalok társadalmi integrációját segítő struktúra, szakmai szolg fejlesztése, műk</t>
  </si>
  <si>
    <t>086090</t>
  </si>
  <si>
    <t>Egyéb szabadidős szolgáltatás</t>
  </si>
  <si>
    <t>098022</t>
  </si>
  <si>
    <t>Pedagógiai szakszolgáltató tevékenység működtetési feladatai</t>
  </si>
  <si>
    <t>098051</t>
  </si>
  <si>
    <t>Utazó gyógypedagógusi, utazó konduktori tevékenység szakmai feladatai</t>
  </si>
  <si>
    <t>102023</t>
  </si>
  <si>
    <t>Időskorúak tartós bentlakásos ellátása</t>
  </si>
  <si>
    <t>102031</t>
  </si>
  <si>
    <t>Idősek nappali ellátása</t>
  </si>
  <si>
    <t>Általános és céltart.  11.melléklet szerint</t>
  </si>
  <si>
    <t>081061</t>
  </si>
  <si>
    <t>Szabadidős park, fürdő és strandszolgáltatás</t>
  </si>
  <si>
    <t>072111</t>
  </si>
  <si>
    <t>Háziorvosi alapellátás</t>
  </si>
  <si>
    <t>072112</t>
  </si>
  <si>
    <t>Háziorvosi ügyeleti ellátás</t>
  </si>
  <si>
    <t>Terápiás célú gyógyfürdő és kapcsolódó szolgáltatás</t>
  </si>
  <si>
    <t>063080</t>
  </si>
  <si>
    <t>Vízellátással kapcsolatos közmű építése, fenntartása, üzemeltetése</t>
  </si>
  <si>
    <t>031030</t>
  </si>
  <si>
    <t>Közterület rendjének fenntartása</t>
  </si>
  <si>
    <t>104042</t>
  </si>
  <si>
    <t>Család és gyerekjóléti szolgáltatások</t>
  </si>
  <si>
    <t>Fizetendő általános forgalmi adó 9. melléklet szerint</t>
  </si>
  <si>
    <t>107060</t>
  </si>
  <si>
    <t>Egyéb szociális és természetbeni ellátások, támogatások</t>
  </si>
  <si>
    <t>091140</t>
  </si>
  <si>
    <t>Óvodai nevelés, ellátás működtetési feladatai</t>
  </si>
  <si>
    <t>107070</t>
  </si>
  <si>
    <t>Menekültek, befogadottak, oltalmazottak ideiglenes ellátáse és támogatása</t>
  </si>
  <si>
    <t>Komárom Város  2023. évi tervezett kiadási előirányzatának módosítása</t>
  </si>
  <si>
    <t>2023. évi terv</t>
  </si>
  <si>
    <t xml:space="preserve"> </t>
  </si>
  <si>
    <t>/2024. (..) önk. rendelet</t>
  </si>
  <si>
    <t>Teljesítés</t>
  </si>
  <si>
    <t>Szabadidősport- (rekreációs sport-) tevékenység és támogatása</t>
  </si>
  <si>
    <t>2023.</t>
  </si>
  <si>
    <t>Cofog</t>
  </si>
  <si>
    <t>Cofog neve</t>
  </si>
  <si>
    <t>Összesen</t>
  </si>
  <si>
    <t>Járulékok</t>
  </si>
  <si>
    <t>Dologi</t>
  </si>
  <si>
    <t>Egyéb m.c.kiadások</t>
  </si>
  <si>
    <t>Egyéb f.c.kiadások</t>
  </si>
  <si>
    <t>096015</t>
  </si>
  <si>
    <t>Gyermekétkeztetés köznevelési intézményben</t>
  </si>
  <si>
    <t>Demens betegek tartós bentlakásos ellátása</t>
  </si>
  <si>
    <t>Gyermekek napközbeni ellátása családi bölcsőde …</t>
  </si>
  <si>
    <t>Gyermekétkeztetés bölcsődében</t>
  </si>
  <si>
    <t>Intézményen kívüli gyermekétkeztetés</t>
  </si>
  <si>
    <t>Beruházás nélkül</t>
  </si>
  <si>
    <t>102024</t>
  </si>
  <si>
    <t>✓</t>
  </si>
  <si>
    <t>FT</t>
  </si>
  <si>
    <t>Szociális étkeztetés népkonyhán</t>
  </si>
  <si>
    <t>Szociális étkeztetés szoc.konyhán</t>
  </si>
  <si>
    <t>Összesen
teljesítés</t>
  </si>
  <si>
    <t>2/2024. (V.24.)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</si>
</sst>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b/>
      <sz val="9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4" fillId="0" borderId="0" xfId="0" applyFont="1"/>
    <xf numFmtId="3" fontId="5" fillId="0" borderId="0" xfId="0" applyNumberFormat="1" applyFont="1"/>
    <xf numFmtId="3" fontId="4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4" fillId="0" borderId="0" xfId="0" applyFont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vertical="center" wrapText="1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3" fontId="5" fillId="0" borderId="1" xfId="0" applyNumberFormat="1" applyFont="1" applyBorder="1"/>
    <xf numFmtId="0" fontId="5" fillId="0" borderId="0" xfId="0" applyFont="1"/>
    <xf numFmtId="3" fontId="8" fillId="0" borderId="0" xfId="0" applyNumberFormat="1" applyFont="1" applyAlignment="1">
      <alignment vertical="center" wrapText="1"/>
    </xf>
    <xf numFmtId="3" fontId="13" fillId="0" borderId="1" xfId="0" applyNumberFormat="1" applyFont="1" applyBorder="1"/>
    <xf numFmtId="3" fontId="13" fillId="0" borderId="3" xfId="0" applyNumberFormat="1" applyFont="1" applyBorder="1"/>
    <xf numFmtId="3" fontId="13" fillId="0" borderId="0" xfId="0" applyNumberFormat="1" applyFont="1" applyAlignment="1">
      <alignment horizontal="right" vertical="center"/>
    </xf>
    <xf numFmtId="3" fontId="5" fillId="0" borderId="3" xfId="0" applyNumberFormat="1" applyFont="1" applyBorder="1"/>
    <xf numFmtId="3" fontId="13" fillId="0" borderId="3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10" fillId="0" borderId="1" xfId="0" applyNumberFormat="1" applyFont="1" applyBorder="1"/>
    <xf numFmtId="3" fontId="10" fillId="0" borderId="3" xfId="0" applyNumberFormat="1" applyFont="1" applyBorder="1"/>
    <xf numFmtId="3" fontId="10" fillId="0" borderId="0" xfId="0" applyNumberFormat="1" applyFont="1" applyAlignment="1">
      <alignment horizontal="right"/>
    </xf>
    <xf numFmtId="0" fontId="13" fillId="0" borderId="0" xfId="0" applyFont="1"/>
    <xf numFmtId="3" fontId="13" fillId="0" borderId="0" xfId="0" applyNumberFormat="1" applyFont="1"/>
    <xf numFmtId="0" fontId="9" fillId="0" borderId="0" xfId="0" applyFont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0" fontId="4" fillId="0" borderId="1" xfId="0" applyFont="1" applyBorder="1"/>
    <xf numFmtId="3" fontId="4" fillId="0" borderId="1" xfId="0" applyNumberFormat="1" applyFont="1" applyBorder="1"/>
    <xf numFmtId="3" fontId="13" fillId="0" borderId="2" xfId="0" applyNumberFormat="1" applyFont="1" applyBorder="1"/>
    <xf numFmtId="3" fontId="5" fillId="0" borderId="2" xfId="0" applyNumberFormat="1" applyFont="1" applyBorder="1"/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16" fillId="0" borderId="0" xfId="0" applyFont="1"/>
    <xf numFmtId="3" fontId="8" fillId="0" borderId="0" xfId="0" applyNumberFormat="1" applyFont="1" applyAlignment="1">
      <alignment horizontal="center" vertical="center"/>
    </xf>
    <xf numFmtId="3" fontId="16" fillId="0" borderId="0" xfId="0" applyNumberFormat="1" applyFont="1"/>
    <xf numFmtId="0" fontId="14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0" fillId="0" borderId="0" xfId="0" applyFont="1"/>
    <xf numFmtId="49" fontId="0" fillId="0" borderId="1" xfId="0" applyNumberForma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3" fontId="5" fillId="2" borderId="1" xfId="0" applyNumberFormat="1" applyFont="1" applyFill="1" applyBorder="1"/>
    <xf numFmtId="3" fontId="5" fillId="2" borderId="2" xfId="0" applyNumberFormat="1" applyFont="1" applyFill="1" applyBorder="1"/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/>
    <xf numFmtId="3" fontId="3" fillId="0" borderId="1" xfId="0" applyNumberFormat="1" applyFont="1" applyBorder="1"/>
    <xf numFmtId="49" fontId="0" fillId="2" borderId="1" xfId="0" applyNumberFormat="1" applyFill="1" applyBorder="1" applyAlignment="1">
      <alignment horizontal="right"/>
    </xf>
    <xf numFmtId="0" fontId="3" fillId="2" borderId="1" xfId="0" applyFont="1" applyFill="1" applyBorder="1"/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" fontId="3" fillId="0" borderId="2" xfId="0" applyNumberFormat="1" applyFont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3" fontId="3" fillId="2" borderId="1" xfId="0" applyNumberFormat="1" applyFont="1" applyFill="1" applyBorder="1"/>
    <xf numFmtId="3" fontId="1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1" xfId="0" applyBorder="1"/>
    <xf numFmtId="3" fontId="8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/>
    <xf numFmtId="3" fontId="13" fillId="3" borderId="3" xfId="0" applyNumberFormat="1" applyFont="1" applyFill="1" applyBorder="1"/>
    <xf numFmtId="3" fontId="5" fillId="3" borderId="3" xfId="0" applyNumberFormat="1" applyFont="1" applyFill="1" applyBorder="1"/>
    <xf numFmtId="3" fontId="13" fillId="3" borderId="1" xfId="0" applyNumberFormat="1" applyFont="1" applyFill="1" applyBorder="1"/>
    <xf numFmtId="3" fontId="10" fillId="3" borderId="3" xfId="0" applyNumberFormat="1" applyFont="1" applyFill="1" applyBorder="1"/>
    <xf numFmtId="3" fontId="10" fillId="3" borderId="1" xfId="0" applyNumberFormat="1" applyFont="1" applyFill="1" applyBorder="1"/>
    <xf numFmtId="3" fontId="13" fillId="3" borderId="2" xfId="0" applyNumberFormat="1" applyFont="1" applyFill="1" applyBorder="1"/>
    <xf numFmtId="3" fontId="10" fillId="3" borderId="2" xfId="0" applyNumberFormat="1" applyFont="1" applyFill="1" applyBorder="1" applyAlignment="1">
      <alignment horizontal="right"/>
    </xf>
    <xf numFmtId="3" fontId="3" fillId="3" borderId="2" xfId="0" applyNumberFormat="1" applyFont="1" applyFill="1" applyBorder="1"/>
    <xf numFmtId="3" fontId="8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3" fontId="5" fillId="3" borderId="2" xfId="0" applyNumberFormat="1" applyFont="1" applyFill="1" applyBorder="1"/>
    <xf numFmtId="0" fontId="4" fillId="3" borderId="1" xfId="0" applyFont="1" applyFill="1" applyBorder="1"/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165" fontId="13" fillId="0" borderId="1" xfId="1" applyNumberFormat="1" applyFont="1" applyBorder="1"/>
    <xf numFmtId="165" fontId="0" fillId="0" borderId="1" xfId="1" applyNumberFormat="1" applyFont="1" applyBorder="1"/>
    <xf numFmtId="0" fontId="0" fillId="0" borderId="6" xfId="0" applyBorder="1"/>
    <xf numFmtId="0" fontId="3" fillId="0" borderId="4" xfId="0" applyFont="1" applyBorder="1"/>
    <xf numFmtId="0" fontId="13" fillId="0" borderId="4" xfId="0" applyFont="1" applyBorder="1"/>
    <xf numFmtId="165" fontId="0" fillId="0" borderId="0" xfId="0" applyNumberFormat="1"/>
    <xf numFmtId="165" fontId="13" fillId="0" borderId="0" xfId="0" applyNumberFormat="1" applyFont="1"/>
    <xf numFmtId="0" fontId="2" fillId="0" borderId="0" xfId="0" applyFont="1"/>
    <xf numFmtId="0" fontId="12" fillId="3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/>
    <xf numFmtId="3" fontId="17" fillId="0" borderId="0" xfId="0" applyNumberFormat="1" applyFont="1" applyAlignment="1">
      <alignment horizontal="center" vertical="center" wrapText="1"/>
    </xf>
    <xf numFmtId="3" fontId="10" fillId="0" borderId="2" xfId="0" applyNumberFormat="1" applyFont="1" applyBorder="1" applyAlignment="1">
      <alignment horizontal="right"/>
    </xf>
    <xf numFmtId="3" fontId="10" fillId="0" borderId="4" xfId="0" applyNumberFormat="1" applyFont="1" applyBorder="1" applyAlignment="1">
      <alignment horizontal="right"/>
    </xf>
    <xf numFmtId="3" fontId="3" fillId="0" borderId="0" xfId="0" applyNumberFormat="1" applyFont="1"/>
    <xf numFmtId="0" fontId="1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left"/>
    </xf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8" fillId="0" borderId="0" xfId="0" applyNumberFormat="1" applyFont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3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3F8D-1065-4A31-8785-30D4C241E719}">
  <dimension ref="A1:AB421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8" sqref="I8"/>
    </sheetView>
  </sheetViews>
  <sheetFormatPr defaultRowHeight="12.75" x14ac:dyDescent="0.2"/>
  <cols>
    <col min="1" max="1" width="9.140625" style="1"/>
    <col min="2" max="2" width="68.42578125" style="1" customWidth="1"/>
    <col min="3" max="3" width="12.7109375" style="2" customWidth="1"/>
    <col min="4" max="4" width="13" style="2" customWidth="1"/>
    <col min="5" max="5" width="13.140625" style="2" bestFit="1" customWidth="1"/>
    <col min="6" max="6" width="13" style="2" customWidth="1"/>
    <col min="7" max="7" width="13" style="2" hidden="1" customWidth="1"/>
    <col min="8" max="10" width="12.28515625" style="2" customWidth="1"/>
    <col min="11" max="11" width="12.28515625" style="3" customWidth="1"/>
    <col min="12" max="12" width="12.28515625" style="3" hidden="1" customWidth="1"/>
    <col min="13" max="13" width="11.7109375" style="3" bestFit="1" customWidth="1"/>
    <col min="14" max="14" width="13.42578125" style="3" customWidth="1"/>
    <col min="15" max="15" width="12.140625" style="3" customWidth="1"/>
    <col min="16" max="16" width="13.42578125" style="3" customWidth="1"/>
    <col min="17" max="17" width="12.85546875" style="3" hidden="1" customWidth="1"/>
    <col min="18" max="18" width="12.7109375" style="3" customWidth="1"/>
    <col min="19" max="19" width="12.28515625" style="3" customWidth="1"/>
    <col min="20" max="20" width="12.7109375" style="3" customWidth="1"/>
    <col min="21" max="21" width="13" style="1" customWidth="1"/>
    <col min="22" max="22" width="11.7109375" style="1" hidden="1" customWidth="1"/>
    <col min="23" max="23" width="9.5703125" style="1" customWidth="1"/>
    <col min="24" max="24" width="12.42578125" style="1" customWidth="1"/>
    <col min="25" max="25" width="11.28515625" style="1" customWidth="1"/>
    <col min="26" max="16384" width="9.140625" style="1"/>
  </cols>
  <sheetData>
    <row r="1" spans="1:28" ht="15" x14ac:dyDescent="0.2">
      <c r="P1" s="101" t="s">
        <v>16</v>
      </c>
      <c r="R1" s="4"/>
      <c r="S1" s="4"/>
      <c r="T1" s="4"/>
    </row>
    <row r="2" spans="1:28" ht="16.5" customHeight="1" x14ac:dyDescent="0.2">
      <c r="A2" s="142" t="s">
        <v>149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6"/>
      <c r="R2" s="6"/>
      <c r="S2" s="6"/>
      <c r="T2" s="6"/>
      <c r="U2" s="6"/>
      <c r="V2" s="6"/>
      <c r="W2" s="6"/>
      <c r="X2" s="6"/>
      <c r="Y2" s="6"/>
    </row>
    <row r="3" spans="1:28" ht="18" customHeight="1" x14ac:dyDescent="0.2">
      <c r="B3" s="5"/>
      <c r="C3" s="5"/>
      <c r="D3" s="5"/>
      <c r="E3" s="5"/>
      <c r="F3" s="5"/>
      <c r="G3" s="5"/>
      <c r="H3" s="5"/>
      <c r="I3" s="102"/>
      <c r="J3" s="102"/>
      <c r="K3" s="102"/>
      <c r="L3" s="102"/>
      <c r="M3" s="102"/>
      <c r="N3" s="102"/>
      <c r="O3" s="102" t="s">
        <v>176</v>
      </c>
      <c r="P3" s="141"/>
      <c r="Q3" s="141"/>
      <c r="R3" s="5"/>
      <c r="S3" s="139"/>
      <c r="T3" s="139"/>
      <c r="U3" s="6"/>
      <c r="V3" s="6"/>
      <c r="W3" s="6"/>
      <c r="X3" s="6"/>
      <c r="Y3" s="6"/>
    </row>
    <row r="4" spans="1:28" ht="12.75" customHeight="1" x14ac:dyDescent="0.2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 t="s">
        <v>17</v>
      </c>
      <c r="Q4" s="8"/>
      <c r="R4" s="1"/>
      <c r="S4" s="1"/>
    </row>
    <row r="5" spans="1:28" ht="19.5" customHeight="1" x14ac:dyDescent="0.25">
      <c r="A5" s="113" t="s">
        <v>60</v>
      </c>
      <c r="B5" s="115" t="s">
        <v>2</v>
      </c>
      <c r="C5" s="117" t="s">
        <v>37</v>
      </c>
      <c r="D5" s="118"/>
      <c r="E5" s="118"/>
      <c r="F5" s="118"/>
      <c r="G5" s="119"/>
      <c r="H5" s="117" t="s">
        <v>0</v>
      </c>
      <c r="I5" s="118"/>
      <c r="J5" s="118"/>
      <c r="K5" s="118"/>
      <c r="L5" s="119"/>
      <c r="M5" s="117" t="s">
        <v>38</v>
      </c>
      <c r="N5" s="118"/>
      <c r="O5" s="118"/>
      <c r="P5" s="118"/>
      <c r="Q5" s="119"/>
      <c r="R5" s="140"/>
      <c r="S5" s="106"/>
      <c r="T5" s="106"/>
      <c r="U5" s="12"/>
      <c r="V5" s="134"/>
      <c r="W5" s="135"/>
      <c r="X5" s="134"/>
      <c r="Y5" s="135"/>
      <c r="Z5" s="15"/>
      <c r="AA5" s="138"/>
      <c r="AB5" s="138"/>
    </row>
    <row r="6" spans="1:28" ht="24.75" customHeight="1" x14ac:dyDescent="0.25">
      <c r="A6" s="114"/>
      <c r="B6" s="116"/>
      <c r="C6" s="17" t="s">
        <v>150</v>
      </c>
      <c r="D6" s="10" t="s">
        <v>39</v>
      </c>
      <c r="E6" s="10" t="s">
        <v>40</v>
      </c>
      <c r="F6" s="10" t="s">
        <v>39</v>
      </c>
      <c r="G6" s="71" t="s">
        <v>153</v>
      </c>
      <c r="H6" s="17" t="s">
        <v>150</v>
      </c>
      <c r="I6" s="10" t="s">
        <v>39</v>
      </c>
      <c r="J6" s="10" t="s">
        <v>40</v>
      </c>
      <c r="K6" s="10" t="s">
        <v>39</v>
      </c>
      <c r="L6" s="71" t="s">
        <v>153</v>
      </c>
      <c r="M6" s="17" t="s">
        <v>150</v>
      </c>
      <c r="N6" s="10" t="s">
        <v>39</v>
      </c>
      <c r="O6" s="10" t="s">
        <v>40</v>
      </c>
      <c r="P6" s="10" t="s">
        <v>39</v>
      </c>
      <c r="Q6" s="71" t="s">
        <v>153</v>
      </c>
      <c r="R6" s="140"/>
      <c r="S6" s="11"/>
      <c r="T6" s="11"/>
      <c r="U6" s="13"/>
      <c r="V6" s="134"/>
      <c r="W6" s="135"/>
      <c r="X6" s="134"/>
      <c r="Y6" s="135"/>
      <c r="Z6" s="15"/>
      <c r="AA6" s="138"/>
      <c r="AB6" s="138"/>
    </row>
    <row r="7" spans="1:28" ht="18.75" customHeight="1" x14ac:dyDescent="0.25">
      <c r="A7" s="107" t="s">
        <v>12</v>
      </c>
      <c r="B7" s="108"/>
      <c r="C7" s="10"/>
      <c r="D7" s="10"/>
      <c r="E7" s="10"/>
      <c r="F7" s="10"/>
      <c r="G7" s="71"/>
      <c r="H7" s="10"/>
      <c r="I7" s="10"/>
      <c r="J7" s="10"/>
      <c r="K7" s="10"/>
      <c r="L7" s="71"/>
      <c r="M7" s="17"/>
      <c r="N7" s="17"/>
      <c r="O7" s="17"/>
      <c r="P7" s="10"/>
      <c r="Q7" s="71"/>
      <c r="R7" s="11"/>
      <c r="S7" s="11"/>
      <c r="T7" s="11"/>
      <c r="U7" s="13"/>
      <c r="V7" s="13"/>
      <c r="W7" s="14"/>
      <c r="X7" s="13"/>
      <c r="Y7" s="14"/>
      <c r="Z7" s="15"/>
      <c r="AA7" s="16"/>
      <c r="AB7" s="16"/>
    </row>
    <row r="8" spans="1:28" ht="12.6" customHeight="1" x14ac:dyDescent="0.25">
      <c r="A8" s="52" t="s">
        <v>61</v>
      </c>
      <c r="B8" s="56" t="s">
        <v>32</v>
      </c>
      <c r="C8" s="19">
        <f>SUM(H8,M8,C107,H107,M107,R107,C205,H205,M205,R205,C303,H303)</f>
        <v>422905</v>
      </c>
      <c r="D8" s="19">
        <f t="shared" ref="D8:F23" si="0">SUM(I8,N8,D107,I107,N107,R107,D205,I205,N205,R205,D303,I303)</f>
        <v>433555</v>
      </c>
      <c r="E8" s="19">
        <f t="shared" si="0"/>
        <v>1150</v>
      </c>
      <c r="F8" s="19">
        <f t="shared" si="0"/>
        <v>434705</v>
      </c>
      <c r="G8" s="72">
        <f t="shared" ref="G8:G68" si="1">+L8+Q8+G106+L106+Q106+V106+G204+L204+Q204+V204+G302+L302</f>
        <v>35541</v>
      </c>
      <c r="H8" s="58">
        <v>43114</v>
      </c>
      <c r="I8" s="58">
        <v>43114</v>
      </c>
      <c r="J8" s="54"/>
      <c r="K8" s="19">
        <f>SUM(I8:J8)</f>
        <v>43114</v>
      </c>
      <c r="L8" s="72">
        <v>31548</v>
      </c>
      <c r="M8" s="58">
        <v>5773</v>
      </c>
      <c r="N8" s="58">
        <v>5773</v>
      </c>
      <c r="O8" s="19"/>
      <c r="P8" s="19">
        <f>SUM(N8:O8)</f>
        <v>5773</v>
      </c>
      <c r="Q8" s="72">
        <v>3993</v>
      </c>
      <c r="R8" s="98" t="s">
        <v>171</v>
      </c>
      <c r="S8" s="11"/>
      <c r="T8" s="11"/>
      <c r="U8" s="13"/>
      <c r="V8" s="13"/>
      <c r="W8" s="14"/>
      <c r="X8" s="13"/>
      <c r="Y8" s="14"/>
      <c r="Z8" s="15"/>
      <c r="AA8" s="16"/>
      <c r="AB8" s="16"/>
    </row>
    <row r="9" spans="1:28" ht="12.6" customHeight="1" x14ac:dyDescent="0.25">
      <c r="A9" s="52" t="s">
        <v>62</v>
      </c>
      <c r="B9" s="57" t="s">
        <v>22</v>
      </c>
      <c r="C9" s="19">
        <f t="shared" ref="C9:C69" si="2">SUM(H9,M9,C108,H108,M108,R108,C206,H206,M206,R206,C304,H304)</f>
        <v>1461</v>
      </c>
      <c r="D9" s="19">
        <f t="shared" si="0"/>
        <v>1461</v>
      </c>
      <c r="E9" s="19">
        <f t="shared" si="0"/>
        <v>-82</v>
      </c>
      <c r="F9" s="19">
        <f t="shared" si="0"/>
        <v>1379</v>
      </c>
      <c r="G9" s="72">
        <f t="shared" si="1"/>
        <v>443718</v>
      </c>
      <c r="H9" s="58"/>
      <c r="I9" s="58"/>
      <c r="J9" s="54"/>
      <c r="K9" s="19">
        <f t="shared" ref="K9:K69" si="3">SUM(I9:J9)</f>
        <v>0</v>
      </c>
      <c r="L9" s="72"/>
      <c r="M9" s="58"/>
      <c r="N9" s="58"/>
      <c r="O9" s="19"/>
      <c r="P9" s="19">
        <f t="shared" ref="P9:P53" si="4">SUM(N9:O9)</f>
        <v>0</v>
      </c>
      <c r="Q9" s="72"/>
      <c r="R9" s="11"/>
      <c r="S9" s="11"/>
      <c r="T9" s="11"/>
      <c r="U9" s="13"/>
      <c r="V9" s="13"/>
      <c r="W9" s="14"/>
      <c r="X9" s="13"/>
      <c r="Y9" s="14"/>
      <c r="Z9" s="15"/>
      <c r="AA9" s="16"/>
      <c r="AB9" s="16"/>
    </row>
    <row r="10" spans="1:28" ht="12.6" customHeight="1" x14ac:dyDescent="0.25">
      <c r="A10" s="52" t="s">
        <v>63</v>
      </c>
      <c r="B10" s="53" t="s">
        <v>23</v>
      </c>
      <c r="C10" s="19">
        <f t="shared" si="2"/>
        <v>404104</v>
      </c>
      <c r="D10" s="19">
        <f t="shared" si="0"/>
        <v>422706</v>
      </c>
      <c r="E10" s="19">
        <f t="shared" si="0"/>
        <v>-358000</v>
      </c>
      <c r="F10" s="19">
        <f t="shared" si="0"/>
        <v>64706</v>
      </c>
      <c r="G10" s="72">
        <f t="shared" si="1"/>
        <v>505</v>
      </c>
      <c r="H10" s="58"/>
      <c r="I10" s="58"/>
      <c r="J10" s="54"/>
      <c r="K10" s="19">
        <f t="shared" si="3"/>
        <v>0</v>
      </c>
      <c r="L10" s="72"/>
      <c r="M10" s="58"/>
      <c r="N10" s="58"/>
      <c r="O10" s="19"/>
      <c r="P10" s="19">
        <f t="shared" si="4"/>
        <v>0</v>
      </c>
      <c r="Q10" s="72"/>
      <c r="R10" s="11"/>
      <c r="S10" s="11"/>
      <c r="T10" s="11"/>
      <c r="U10" s="13"/>
      <c r="V10" s="13"/>
      <c r="W10" s="14"/>
      <c r="X10" s="13"/>
      <c r="Y10" s="14"/>
      <c r="Z10" s="15"/>
      <c r="AA10" s="16"/>
      <c r="AB10" s="16"/>
    </row>
    <row r="11" spans="1:28" ht="12.6" customHeight="1" x14ac:dyDescent="0.25">
      <c r="A11" s="52" t="s">
        <v>64</v>
      </c>
      <c r="B11" s="53" t="s">
        <v>8</v>
      </c>
      <c r="C11" s="19">
        <f t="shared" si="2"/>
        <v>5668</v>
      </c>
      <c r="D11" s="19">
        <f t="shared" si="0"/>
        <v>5668</v>
      </c>
      <c r="E11" s="19">
        <f t="shared" si="0"/>
        <v>0</v>
      </c>
      <c r="F11" s="19">
        <f t="shared" si="0"/>
        <v>5668</v>
      </c>
      <c r="G11" s="72">
        <f t="shared" si="1"/>
        <v>64441</v>
      </c>
      <c r="H11" s="58">
        <v>70</v>
      </c>
      <c r="I11" s="58">
        <v>70</v>
      </c>
      <c r="J11" s="54"/>
      <c r="K11" s="19">
        <f t="shared" si="3"/>
        <v>70</v>
      </c>
      <c r="L11" s="72"/>
      <c r="M11" s="58">
        <v>10</v>
      </c>
      <c r="N11" s="58">
        <v>10</v>
      </c>
      <c r="O11" s="19"/>
      <c r="P11" s="19">
        <f t="shared" si="4"/>
        <v>10</v>
      </c>
      <c r="Q11" s="72"/>
      <c r="R11" s="11"/>
      <c r="S11" s="11"/>
      <c r="T11" s="11"/>
      <c r="U11" s="13"/>
      <c r="V11" s="13"/>
      <c r="W11" s="14"/>
      <c r="X11" s="13"/>
      <c r="Y11" s="14"/>
      <c r="Z11" s="15"/>
      <c r="AA11" s="16"/>
      <c r="AB11" s="16"/>
    </row>
    <row r="12" spans="1:28" ht="12.6" customHeight="1" x14ac:dyDescent="0.25">
      <c r="A12" s="51" t="s">
        <v>65</v>
      </c>
      <c r="B12" s="56" t="s">
        <v>106</v>
      </c>
      <c r="C12" s="19">
        <f t="shared" si="2"/>
        <v>64144</v>
      </c>
      <c r="D12" s="19">
        <f t="shared" si="0"/>
        <v>350023</v>
      </c>
      <c r="E12" s="19">
        <f t="shared" si="0"/>
        <v>163736</v>
      </c>
      <c r="F12" s="19">
        <f t="shared" si="0"/>
        <v>513759</v>
      </c>
      <c r="G12" s="72">
        <f t="shared" si="1"/>
        <v>2651</v>
      </c>
      <c r="H12" s="58"/>
      <c r="I12" s="58"/>
      <c r="J12" s="54"/>
      <c r="K12" s="19">
        <f t="shared" si="3"/>
        <v>0</v>
      </c>
      <c r="L12" s="72"/>
      <c r="M12" s="58"/>
      <c r="N12" s="58"/>
      <c r="O12" s="19"/>
      <c r="P12" s="19">
        <f t="shared" si="4"/>
        <v>0</v>
      </c>
      <c r="Q12" s="72"/>
      <c r="R12" s="11"/>
      <c r="S12" s="11"/>
      <c r="T12" s="11"/>
      <c r="U12" s="13"/>
      <c r="V12" s="13"/>
      <c r="W12" s="14"/>
      <c r="X12" s="13"/>
      <c r="Y12" s="14"/>
      <c r="Z12" s="15"/>
      <c r="AA12" s="16"/>
      <c r="AB12" s="16"/>
    </row>
    <row r="13" spans="1:28" ht="12.6" customHeight="1" x14ac:dyDescent="0.25">
      <c r="A13" s="51" t="s">
        <v>66</v>
      </c>
      <c r="B13" s="56" t="s">
        <v>53</v>
      </c>
      <c r="C13" s="19">
        <f t="shared" si="2"/>
        <v>0</v>
      </c>
      <c r="D13" s="19">
        <f t="shared" si="0"/>
        <v>0</v>
      </c>
      <c r="E13" s="19">
        <f t="shared" si="0"/>
        <v>0</v>
      </c>
      <c r="F13" s="19">
        <f t="shared" si="0"/>
        <v>0</v>
      </c>
      <c r="G13" s="72">
        <f t="shared" si="1"/>
        <v>513758</v>
      </c>
      <c r="H13" s="58"/>
      <c r="I13" s="58"/>
      <c r="J13" s="54"/>
      <c r="K13" s="19">
        <f t="shared" si="3"/>
        <v>0</v>
      </c>
      <c r="L13" s="72"/>
      <c r="M13" s="58"/>
      <c r="N13" s="58"/>
      <c r="O13" s="19"/>
      <c r="P13" s="19">
        <f t="shared" si="4"/>
        <v>0</v>
      </c>
      <c r="Q13" s="72"/>
      <c r="R13" s="11"/>
      <c r="S13" s="11"/>
      <c r="T13" s="11"/>
      <c r="U13" s="13"/>
      <c r="V13" s="13"/>
      <c r="W13" s="14"/>
      <c r="X13" s="13"/>
      <c r="Y13" s="14"/>
      <c r="Z13" s="15"/>
      <c r="AA13" s="16"/>
      <c r="AB13" s="16"/>
    </row>
    <row r="14" spans="1:28" ht="12.6" customHeight="1" x14ac:dyDescent="0.25">
      <c r="A14" s="52" t="s">
        <v>67</v>
      </c>
      <c r="B14" s="53" t="s">
        <v>24</v>
      </c>
      <c r="C14" s="19">
        <f t="shared" si="2"/>
        <v>535</v>
      </c>
      <c r="D14" s="19">
        <f t="shared" si="0"/>
        <v>535</v>
      </c>
      <c r="E14" s="19">
        <f t="shared" si="0"/>
        <v>0</v>
      </c>
      <c r="F14" s="19">
        <f t="shared" si="0"/>
        <v>535</v>
      </c>
      <c r="G14" s="72">
        <f t="shared" si="1"/>
        <v>0</v>
      </c>
      <c r="H14" s="58"/>
      <c r="I14" s="58"/>
      <c r="J14" s="54"/>
      <c r="K14" s="19">
        <f t="shared" si="3"/>
        <v>0</v>
      </c>
      <c r="L14" s="72"/>
      <c r="M14" s="58"/>
      <c r="N14" s="58"/>
      <c r="O14" s="19"/>
      <c r="P14" s="19">
        <f t="shared" si="4"/>
        <v>0</v>
      </c>
      <c r="Q14" s="72"/>
      <c r="R14" s="11"/>
      <c r="S14" s="11"/>
      <c r="T14" s="11"/>
      <c r="U14" s="13"/>
      <c r="V14" s="13"/>
      <c r="W14" s="14"/>
      <c r="X14" s="13"/>
      <c r="Y14" s="14"/>
      <c r="Z14" s="15"/>
      <c r="AA14" s="16"/>
      <c r="AB14" s="16"/>
    </row>
    <row r="15" spans="1:28" ht="12.6" customHeight="1" x14ac:dyDescent="0.25">
      <c r="A15" s="52" t="s">
        <v>138</v>
      </c>
      <c r="B15" s="53" t="s">
        <v>139</v>
      </c>
      <c r="C15" s="19">
        <f t="shared" si="2"/>
        <v>140</v>
      </c>
      <c r="D15" s="19">
        <f t="shared" si="0"/>
        <v>140</v>
      </c>
      <c r="E15" s="19">
        <f t="shared" si="0"/>
        <v>0</v>
      </c>
      <c r="F15" s="19">
        <f t="shared" si="0"/>
        <v>140</v>
      </c>
      <c r="G15" s="72">
        <f t="shared" si="1"/>
        <v>13</v>
      </c>
      <c r="H15" s="58"/>
      <c r="I15" s="58"/>
      <c r="J15" s="54"/>
      <c r="K15" s="19">
        <f t="shared" si="3"/>
        <v>0</v>
      </c>
      <c r="L15" s="72"/>
      <c r="M15" s="58"/>
      <c r="N15" s="58"/>
      <c r="O15" s="19"/>
      <c r="P15" s="19">
        <f t="shared" si="4"/>
        <v>0</v>
      </c>
      <c r="Q15" s="72"/>
      <c r="R15" s="11"/>
      <c r="S15" s="11"/>
      <c r="T15" s="11"/>
      <c r="U15" s="13"/>
      <c r="V15" s="13"/>
      <c r="W15" s="14"/>
      <c r="X15" s="13"/>
      <c r="Y15" s="14"/>
      <c r="Z15" s="15"/>
      <c r="AA15" s="16"/>
      <c r="AB15" s="16"/>
    </row>
    <row r="16" spans="1:28" ht="12.6" customHeight="1" x14ac:dyDescent="0.25">
      <c r="A16" s="52" t="s">
        <v>68</v>
      </c>
      <c r="B16" s="53" t="s">
        <v>107</v>
      </c>
      <c r="C16" s="19">
        <f t="shared" si="2"/>
        <v>11584</v>
      </c>
      <c r="D16" s="19">
        <f t="shared" si="0"/>
        <v>11584</v>
      </c>
      <c r="E16" s="19">
        <f t="shared" si="0"/>
        <v>-3661</v>
      </c>
      <c r="F16" s="19">
        <f t="shared" si="0"/>
        <v>7923</v>
      </c>
      <c r="G16" s="72">
        <f t="shared" si="1"/>
        <v>48</v>
      </c>
      <c r="H16" s="58"/>
      <c r="I16" s="58"/>
      <c r="J16" s="19"/>
      <c r="K16" s="19">
        <f t="shared" si="3"/>
        <v>0</v>
      </c>
      <c r="L16" s="72"/>
      <c r="M16" s="58"/>
      <c r="N16" s="58"/>
      <c r="O16" s="19"/>
      <c r="P16" s="19">
        <f t="shared" si="4"/>
        <v>0</v>
      </c>
      <c r="Q16" s="72"/>
      <c r="R16" s="11"/>
      <c r="S16" s="11"/>
      <c r="T16" s="11"/>
      <c r="U16" s="13"/>
      <c r="V16" s="13"/>
      <c r="W16" s="14"/>
      <c r="X16" s="13"/>
      <c r="Y16" s="14"/>
      <c r="Z16" s="15"/>
      <c r="AA16" s="16"/>
      <c r="AB16" s="16"/>
    </row>
    <row r="17" spans="1:28" ht="12.6" customHeight="1" x14ac:dyDescent="0.25">
      <c r="A17" s="52" t="s">
        <v>69</v>
      </c>
      <c r="B17" s="53" t="s">
        <v>25</v>
      </c>
      <c r="C17" s="19">
        <f t="shared" si="2"/>
        <v>6850</v>
      </c>
      <c r="D17" s="19">
        <f t="shared" si="0"/>
        <v>6850</v>
      </c>
      <c r="E17" s="19">
        <f t="shared" si="0"/>
        <v>0</v>
      </c>
      <c r="F17" s="19">
        <f t="shared" si="0"/>
        <v>6850</v>
      </c>
      <c r="G17" s="72">
        <f t="shared" si="1"/>
        <v>7568</v>
      </c>
      <c r="H17" s="58">
        <v>6000</v>
      </c>
      <c r="I17" s="58">
        <v>6000</v>
      </c>
      <c r="J17" s="19"/>
      <c r="K17" s="19">
        <f t="shared" si="3"/>
        <v>6000</v>
      </c>
      <c r="L17" s="72"/>
      <c r="M17" s="58">
        <v>850</v>
      </c>
      <c r="N17" s="58">
        <v>850</v>
      </c>
      <c r="O17" s="19"/>
      <c r="P17" s="19">
        <f t="shared" si="4"/>
        <v>850</v>
      </c>
      <c r="Q17" s="72"/>
      <c r="R17" s="11"/>
      <c r="S17" s="11"/>
      <c r="T17" s="11"/>
      <c r="U17" s="13"/>
      <c r="V17" s="13"/>
      <c r="W17" s="14"/>
      <c r="X17" s="13"/>
      <c r="Y17" s="14"/>
      <c r="Z17" s="15"/>
      <c r="AA17" s="16"/>
      <c r="AB17" s="16"/>
    </row>
    <row r="18" spans="1:28" ht="12.6" customHeight="1" x14ac:dyDescent="0.25">
      <c r="A18" s="52" t="s">
        <v>108</v>
      </c>
      <c r="B18" s="53" t="s">
        <v>109</v>
      </c>
      <c r="C18" s="19">
        <f t="shared" si="2"/>
        <v>3000</v>
      </c>
      <c r="D18" s="19">
        <f t="shared" si="0"/>
        <v>51978</v>
      </c>
      <c r="E18" s="19">
        <f t="shared" si="0"/>
        <v>-43098</v>
      </c>
      <c r="F18" s="19">
        <f t="shared" si="0"/>
        <v>8880</v>
      </c>
      <c r="G18" s="72">
        <f t="shared" si="1"/>
        <v>0</v>
      </c>
      <c r="H18" s="58"/>
      <c r="I18" s="58"/>
      <c r="J18" s="19"/>
      <c r="K18" s="19">
        <f t="shared" si="3"/>
        <v>0</v>
      </c>
      <c r="L18" s="72"/>
      <c r="M18" s="58"/>
      <c r="N18" s="58"/>
      <c r="O18" s="19"/>
      <c r="P18" s="19">
        <f t="shared" si="4"/>
        <v>0</v>
      </c>
      <c r="Q18" s="72"/>
      <c r="R18" s="11"/>
      <c r="S18" s="11"/>
      <c r="T18" s="11"/>
      <c r="U18" s="13"/>
      <c r="V18" s="13"/>
      <c r="W18" s="14"/>
      <c r="X18" s="13"/>
      <c r="Y18" s="14"/>
      <c r="Z18" s="15"/>
      <c r="AA18" s="16"/>
      <c r="AB18" s="16"/>
    </row>
    <row r="19" spans="1:28" ht="12.6" customHeight="1" x14ac:dyDescent="0.25">
      <c r="A19" s="52" t="s">
        <v>110</v>
      </c>
      <c r="B19" s="53" t="s">
        <v>111</v>
      </c>
      <c r="C19" s="19">
        <f t="shared" si="2"/>
        <v>7193</v>
      </c>
      <c r="D19" s="19">
        <f t="shared" si="0"/>
        <v>7193</v>
      </c>
      <c r="E19" s="19">
        <f t="shared" si="0"/>
        <v>0</v>
      </c>
      <c r="F19" s="19">
        <f t="shared" si="0"/>
        <v>7193</v>
      </c>
      <c r="G19" s="72">
        <f t="shared" si="1"/>
        <v>8072</v>
      </c>
      <c r="H19" s="58"/>
      <c r="I19" s="58"/>
      <c r="J19" s="19"/>
      <c r="K19" s="19">
        <f t="shared" si="3"/>
        <v>0</v>
      </c>
      <c r="L19" s="72"/>
      <c r="M19" s="58"/>
      <c r="N19" s="58"/>
      <c r="O19" s="19"/>
      <c r="P19" s="19">
        <f t="shared" si="4"/>
        <v>0</v>
      </c>
      <c r="Q19" s="72"/>
      <c r="R19" s="11"/>
      <c r="S19" s="11"/>
      <c r="T19" s="11"/>
      <c r="U19" s="13"/>
      <c r="V19" s="13"/>
      <c r="W19" s="14"/>
      <c r="X19" s="13"/>
      <c r="Y19" s="14"/>
      <c r="Z19" s="15"/>
      <c r="AA19" s="16"/>
      <c r="AB19" s="16"/>
    </row>
    <row r="20" spans="1:28" ht="12.6" customHeight="1" x14ac:dyDescent="0.25">
      <c r="A20" s="52" t="s">
        <v>70</v>
      </c>
      <c r="B20" s="53" t="s">
        <v>26</v>
      </c>
      <c r="C20" s="19">
        <f t="shared" si="2"/>
        <v>64770</v>
      </c>
      <c r="D20" s="19">
        <f t="shared" si="0"/>
        <v>64770</v>
      </c>
      <c r="E20" s="19">
        <f t="shared" si="0"/>
        <v>-63618</v>
      </c>
      <c r="F20" s="19">
        <f t="shared" si="0"/>
        <v>1152</v>
      </c>
      <c r="G20" s="72">
        <f t="shared" si="1"/>
        <v>6565</v>
      </c>
      <c r="H20" s="58"/>
      <c r="I20" s="58"/>
      <c r="J20" s="19"/>
      <c r="K20" s="19">
        <f t="shared" si="3"/>
        <v>0</v>
      </c>
      <c r="L20" s="72"/>
      <c r="M20" s="58"/>
      <c r="N20" s="58"/>
      <c r="O20" s="19"/>
      <c r="P20" s="19">
        <f t="shared" si="4"/>
        <v>0</v>
      </c>
      <c r="Q20" s="72"/>
      <c r="R20" s="11"/>
      <c r="S20" s="11"/>
      <c r="T20" s="11"/>
      <c r="U20" s="13"/>
      <c r="V20" s="13"/>
      <c r="W20" s="14"/>
      <c r="X20" s="13"/>
      <c r="Y20" s="14"/>
      <c r="Z20" s="15"/>
      <c r="AA20" s="16"/>
      <c r="AB20" s="16"/>
    </row>
    <row r="21" spans="1:28" ht="12.75" customHeight="1" x14ac:dyDescent="0.2">
      <c r="A21" s="52" t="s">
        <v>71</v>
      </c>
      <c r="B21" s="53" t="s">
        <v>54</v>
      </c>
      <c r="C21" s="19">
        <f t="shared" si="2"/>
        <v>12700</v>
      </c>
      <c r="D21" s="19">
        <f t="shared" si="0"/>
        <v>12700</v>
      </c>
      <c r="E21" s="19">
        <f t="shared" si="0"/>
        <v>-12700</v>
      </c>
      <c r="F21" s="19">
        <f t="shared" si="0"/>
        <v>0</v>
      </c>
      <c r="G21" s="72">
        <f t="shared" si="1"/>
        <v>485</v>
      </c>
      <c r="H21" s="58"/>
      <c r="I21" s="58"/>
      <c r="J21" s="19"/>
      <c r="K21" s="19">
        <f t="shared" si="3"/>
        <v>0</v>
      </c>
      <c r="L21" s="72"/>
      <c r="M21" s="58"/>
      <c r="N21" s="58"/>
      <c r="O21" s="19"/>
      <c r="P21" s="19">
        <f t="shared" si="4"/>
        <v>0</v>
      </c>
      <c r="Q21" s="72"/>
      <c r="R21" s="20"/>
      <c r="S21" s="20"/>
      <c r="T21" s="20"/>
    </row>
    <row r="22" spans="1:28" ht="12.75" customHeight="1" x14ac:dyDescent="0.2">
      <c r="A22" s="52" t="s">
        <v>112</v>
      </c>
      <c r="B22" s="53" t="s">
        <v>113</v>
      </c>
      <c r="C22" s="19">
        <f t="shared" si="2"/>
        <v>13795</v>
      </c>
      <c r="D22" s="19">
        <f t="shared" si="0"/>
        <v>13795</v>
      </c>
      <c r="E22" s="19">
        <f t="shared" si="0"/>
        <v>-12000</v>
      </c>
      <c r="F22" s="19">
        <f t="shared" si="0"/>
        <v>1795</v>
      </c>
      <c r="G22" s="72">
        <f t="shared" si="1"/>
        <v>0</v>
      </c>
      <c r="H22" s="58"/>
      <c r="I22" s="58"/>
      <c r="J22" s="19"/>
      <c r="K22" s="19">
        <f t="shared" si="3"/>
        <v>0</v>
      </c>
      <c r="L22" s="72"/>
      <c r="M22" s="58"/>
      <c r="N22" s="58"/>
      <c r="O22" s="19"/>
      <c r="P22" s="19">
        <f t="shared" si="4"/>
        <v>0</v>
      </c>
      <c r="Q22" s="72"/>
      <c r="R22" s="20"/>
      <c r="S22" s="20"/>
      <c r="T22" s="20"/>
      <c r="U22" s="21"/>
    </row>
    <row r="23" spans="1:28" ht="12.75" customHeight="1" x14ac:dyDescent="0.2">
      <c r="A23" s="52" t="s">
        <v>73</v>
      </c>
      <c r="B23" s="53" t="s">
        <v>72</v>
      </c>
      <c r="C23" s="19">
        <f t="shared" si="2"/>
        <v>36830</v>
      </c>
      <c r="D23" s="19">
        <f t="shared" si="0"/>
        <v>42031</v>
      </c>
      <c r="E23" s="19">
        <f t="shared" si="0"/>
        <v>-14000</v>
      </c>
      <c r="F23" s="19">
        <f t="shared" si="0"/>
        <v>28031</v>
      </c>
      <c r="G23" s="72">
        <f t="shared" si="1"/>
        <v>915</v>
      </c>
      <c r="H23" s="58"/>
      <c r="I23" s="58"/>
      <c r="J23" s="19"/>
      <c r="K23" s="19">
        <f t="shared" si="3"/>
        <v>0</v>
      </c>
      <c r="L23" s="72"/>
      <c r="M23" s="58"/>
      <c r="N23" s="58"/>
      <c r="O23" s="19"/>
      <c r="P23" s="19">
        <f t="shared" si="4"/>
        <v>0</v>
      </c>
      <c r="Q23" s="72"/>
      <c r="R23" s="20"/>
      <c r="S23" s="20"/>
      <c r="T23" s="20"/>
      <c r="U23" s="21"/>
    </row>
    <row r="24" spans="1:28" ht="12.75" customHeight="1" x14ac:dyDescent="0.2">
      <c r="A24" s="52" t="s">
        <v>74</v>
      </c>
      <c r="B24" s="53" t="s">
        <v>114</v>
      </c>
      <c r="C24" s="19">
        <f t="shared" si="2"/>
        <v>10172</v>
      </c>
      <c r="D24" s="19">
        <f t="shared" ref="D24:F39" si="5">SUM(I24,N24,D123,I123,N123,R123,D221,I221,N221,R221,D319,I319)</f>
        <v>10172</v>
      </c>
      <c r="E24" s="19">
        <f t="shared" si="5"/>
        <v>-5000</v>
      </c>
      <c r="F24" s="19">
        <f t="shared" si="5"/>
        <v>5172</v>
      </c>
      <c r="G24" s="72">
        <f t="shared" si="1"/>
        <v>27737</v>
      </c>
      <c r="H24" s="58"/>
      <c r="I24" s="58"/>
      <c r="J24" s="19"/>
      <c r="K24" s="19">
        <f t="shared" si="3"/>
        <v>0</v>
      </c>
      <c r="L24" s="72"/>
      <c r="M24" s="58"/>
      <c r="N24" s="58"/>
      <c r="O24" s="19"/>
      <c r="P24" s="19">
        <f t="shared" si="4"/>
        <v>0</v>
      </c>
      <c r="Q24" s="72"/>
      <c r="R24" s="20"/>
      <c r="S24" s="20"/>
      <c r="T24" s="20"/>
      <c r="U24" s="21"/>
    </row>
    <row r="25" spans="1:28" ht="12.75" customHeight="1" x14ac:dyDescent="0.2">
      <c r="A25" s="52" t="s">
        <v>75</v>
      </c>
      <c r="B25" s="53" t="s">
        <v>45</v>
      </c>
      <c r="C25" s="19">
        <f t="shared" si="2"/>
        <v>7620</v>
      </c>
      <c r="D25" s="19">
        <f t="shared" si="5"/>
        <v>7620</v>
      </c>
      <c r="E25" s="19">
        <f t="shared" si="5"/>
        <v>-5000</v>
      </c>
      <c r="F25" s="19">
        <f t="shared" si="5"/>
        <v>2620</v>
      </c>
      <c r="G25" s="72">
        <f t="shared" si="1"/>
        <v>5006</v>
      </c>
      <c r="H25" s="58"/>
      <c r="I25" s="58"/>
      <c r="J25" s="19"/>
      <c r="K25" s="19">
        <f t="shared" si="3"/>
        <v>0</v>
      </c>
      <c r="L25" s="72"/>
      <c r="M25" s="58"/>
      <c r="N25" s="58"/>
      <c r="O25" s="19"/>
      <c r="P25" s="19">
        <f t="shared" si="4"/>
        <v>0</v>
      </c>
      <c r="Q25" s="72"/>
      <c r="R25" s="20"/>
      <c r="S25" s="20"/>
      <c r="T25" s="20"/>
    </row>
    <row r="26" spans="1:28" ht="12.75" customHeight="1" x14ac:dyDescent="0.2">
      <c r="A26" s="52" t="s">
        <v>76</v>
      </c>
      <c r="B26" s="53" t="s">
        <v>50</v>
      </c>
      <c r="C26" s="19">
        <f t="shared" si="2"/>
        <v>47562</v>
      </c>
      <c r="D26" s="19">
        <f t="shared" si="5"/>
        <v>47562</v>
      </c>
      <c r="E26" s="19">
        <f t="shared" si="5"/>
        <v>-38772</v>
      </c>
      <c r="F26" s="19">
        <f t="shared" si="5"/>
        <v>8790</v>
      </c>
      <c r="G26" s="72">
        <f t="shared" si="1"/>
        <v>2058</v>
      </c>
      <c r="H26" s="58"/>
      <c r="I26" s="58"/>
      <c r="J26" s="19"/>
      <c r="K26" s="19">
        <f t="shared" si="3"/>
        <v>0</v>
      </c>
      <c r="L26" s="72"/>
      <c r="M26" s="58"/>
      <c r="N26" s="58"/>
      <c r="O26" s="19"/>
      <c r="P26" s="19">
        <f t="shared" si="4"/>
        <v>0</v>
      </c>
      <c r="Q26" s="72"/>
      <c r="R26" s="20"/>
      <c r="S26" s="20"/>
      <c r="T26" s="20"/>
    </row>
    <row r="27" spans="1:28" ht="12.75" customHeight="1" x14ac:dyDescent="0.2">
      <c r="A27" s="52" t="s">
        <v>77</v>
      </c>
      <c r="B27" s="53" t="s">
        <v>55</v>
      </c>
      <c r="C27" s="19">
        <f t="shared" si="2"/>
        <v>73085</v>
      </c>
      <c r="D27" s="19">
        <f t="shared" si="5"/>
        <v>73085</v>
      </c>
      <c r="E27" s="19">
        <f t="shared" si="5"/>
        <v>-71213</v>
      </c>
      <c r="F27" s="19">
        <f t="shared" si="5"/>
        <v>1872</v>
      </c>
      <c r="G27" s="72">
        <f t="shared" si="1"/>
        <v>8183</v>
      </c>
      <c r="H27" s="58"/>
      <c r="I27" s="58"/>
      <c r="J27" s="19"/>
      <c r="K27" s="19">
        <f t="shared" si="3"/>
        <v>0</v>
      </c>
      <c r="L27" s="72"/>
      <c r="M27" s="58"/>
      <c r="N27" s="58"/>
      <c r="O27" s="19"/>
      <c r="P27" s="19">
        <f t="shared" si="4"/>
        <v>0</v>
      </c>
      <c r="Q27" s="72"/>
      <c r="R27" s="20"/>
      <c r="S27" s="20"/>
      <c r="T27" s="20"/>
    </row>
    <row r="28" spans="1:28" ht="12.75" customHeight="1" x14ac:dyDescent="0.2">
      <c r="A28" s="52" t="s">
        <v>78</v>
      </c>
      <c r="B28" s="53" t="s">
        <v>46</v>
      </c>
      <c r="C28" s="19">
        <f t="shared" si="2"/>
        <v>10225</v>
      </c>
      <c r="D28" s="19">
        <f t="shared" si="5"/>
        <v>10225</v>
      </c>
      <c r="E28" s="19">
        <f t="shared" si="5"/>
        <v>-10000</v>
      </c>
      <c r="F28" s="19">
        <f t="shared" si="5"/>
        <v>225</v>
      </c>
      <c r="G28" s="72">
        <f t="shared" si="1"/>
        <v>1318</v>
      </c>
      <c r="H28" s="58"/>
      <c r="I28" s="58"/>
      <c r="J28" s="19"/>
      <c r="K28" s="19">
        <f t="shared" si="3"/>
        <v>0</v>
      </c>
      <c r="L28" s="72"/>
      <c r="M28" s="58"/>
      <c r="N28" s="58"/>
      <c r="O28" s="19"/>
      <c r="P28" s="19">
        <f t="shared" si="4"/>
        <v>0</v>
      </c>
      <c r="Q28" s="72"/>
      <c r="R28" s="20"/>
      <c r="S28" s="20"/>
      <c r="T28" s="20"/>
    </row>
    <row r="29" spans="1:28" ht="12.75" customHeight="1" x14ac:dyDescent="0.2">
      <c r="A29" s="52" t="s">
        <v>79</v>
      </c>
      <c r="B29" s="53" t="s">
        <v>115</v>
      </c>
      <c r="C29" s="19">
        <f t="shared" si="2"/>
        <v>12186</v>
      </c>
      <c r="D29" s="19">
        <f t="shared" si="5"/>
        <v>12186</v>
      </c>
      <c r="E29" s="19">
        <f t="shared" si="5"/>
        <v>-10000</v>
      </c>
      <c r="F29" s="19">
        <f t="shared" si="5"/>
        <v>2186</v>
      </c>
      <c r="G29" s="72">
        <f t="shared" si="1"/>
        <v>22</v>
      </c>
      <c r="H29" s="58">
        <v>200</v>
      </c>
      <c r="I29" s="58">
        <v>200</v>
      </c>
      <c r="J29" s="19"/>
      <c r="K29" s="19">
        <f t="shared" si="3"/>
        <v>200</v>
      </c>
      <c r="L29" s="72">
        <v>20</v>
      </c>
      <c r="M29" s="58">
        <v>26</v>
      </c>
      <c r="N29" s="58">
        <v>26</v>
      </c>
      <c r="O29" s="19"/>
      <c r="P29" s="19">
        <f t="shared" si="4"/>
        <v>26</v>
      </c>
      <c r="Q29" s="72">
        <v>2</v>
      </c>
      <c r="R29" s="20"/>
      <c r="S29" s="20"/>
      <c r="T29" s="20"/>
    </row>
    <row r="30" spans="1:28" ht="12.75" customHeight="1" x14ac:dyDescent="0.2">
      <c r="A30" s="52" t="s">
        <v>80</v>
      </c>
      <c r="B30" s="53" t="s">
        <v>59</v>
      </c>
      <c r="C30" s="19">
        <f t="shared" si="2"/>
        <v>30861</v>
      </c>
      <c r="D30" s="19">
        <f t="shared" si="5"/>
        <v>30861</v>
      </c>
      <c r="E30" s="19">
        <f t="shared" si="5"/>
        <v>-20000</v>
      </c>
      <c r="F30" s="19">
        <f t="shared" si="5"/>
        <v>10861</v>
      </c>
      <c r="G30" s="72">
        <f t="shared" si="1"/>
        <v>1638</v>
      </c>
      <c r="H30" s="58"/>
      <c r="I30" s="58"/>
      <c r="J30" s="19"/>
      <c r="K30" s="19">
        <f t="shared" si="3"/>
        <v>0</v>
      </c>
      <c r="L30" s="72"/>
      <c r="M30" s="58"/>
      <c r="N30" s="58"/>
      <c r="O30" s="19"/>
      <c r="P30" s="19">
        <f t="shared" si="4"/>
        <v>0</v>
      </c>
      <c r="Q30" s="72"/>
      <c r="R30" s="20"/>
      <c r="S30" s="20"/>
      <c r="T30" s="20"/>
    </row>
    <row r="31" spans="1:28" ht="12.75" customHeight="1" x14ac:dyDescent="0.2">
      <c r="A31" s="52" t="s">
        <v>81</v>
      </c>
      <c r="B31" s="53" t="s">
        <v>27</v>
      </c>
      <c r="C31" s="19">
        <f t="shared" si="2"/>
        <v>13510</v>
      </c>
      <c r="D31" s="19">
        <f t="shared" si="5"/>
        <v>13595</v>
      </c>
      <c r="E31" s="19">
        <f t="shared" si="5"/>
        <v>0</v>
      </c>
      <c r="F31" s="19">
        <f t="shared" si="5"/>
        <v>13595</v>
      </c>
      <c r="G31" s="72">
        <f t="shared" si="1"/>
        <v>10533</v>
      </c>
      <c r="H31" s="58"/>
      <c r="I31" s="58"/>
      <c r="J31" s="19"/>
      <c r="K31" s="19">
        <f t="shared" si="3"/>
        <v>0</v>
      </c>
      <c r="L31" s="72"/>
      <c r="M31" s="58"/>
      <c r="N31" s="58"/>
      <c r="O31" s="19"/>
      <c r="P31" s="19">
        <f t="shared" si="4"/>
        <v>0</v>
      </c>
      <c r="Q31" s="72"/>
      <c r="R31" s="20"/>
      <c r="S31" s="20"/>
      <c r="T31" s="20"/>
    </row>
    <row r="32" spans="1:28" ht="12.75" customHeight="1" x14ac:dyDescent="0.2">
      <c r="A32" s="52" t="s">
        <v>136</v>
      </c>
      <c r="B32" s="53" t="s">
        <v>137</v>
      </c>
      <c r="C32" s="19">
        <f t="shared" si="2"/>
        <v>31294</v>
      </c>
      <c r="D32" s="19">
        <f t="shared" si="5"/>
        <v>39073</v>
      </c>
      <c r="E32" s="19">
        <f t="shared" si="5"/>
        <v>-14000</v>
      </c>
      <c r="F32" s="19">
        <f t="shared" si="5"/>
        <v>25073</v>
      </c>
      <c r="G32" s="72">
        <f t="shared" si="1"/>
        <v>5491</v>
      </c>
      <c r="H32" s="58">
        <v>20000</v>
      </c>
      <c r="I32" s="58">
        <v>20000</v>
      </c>
      <c r="J32" s="19"/>
      <c r="K32" s="19">
        <f t="shared" si="3"/>
        <v>20000</v>
      </c>
      <c r="L32" s="72"/>
      <c r="M32" s="58">
        <v>3100</v>
      </c>
      <c r="N32" s="58">
        <v>3100</v>
      </c>
      <c r="O32" s="19"/>
      <c r="P32" s="19">
        <f t="shared" si="4"/>
        <v>3100</v>
      </c>
      <c r="Q32" s="72"/>
      <c r="R32" s="20"/>
      <c r="S32" s="20"/>
      <c r="T32" s="20"/>
    </row>
    <row r="33" spans="1:20" ht="12.75" customHeight="1" x14ac:dyDescent="0.2">
      <c r="A33" s="52" t="s">
        <v>82</v>
      </c>
      <c r="B33" s="53" t="s">
        <v>9</v>
      </c>
      <c r="C33" s="19">
        <f t="shared" si="2"/>
        <v>257658</v>
      </c>
      <c r="D33" s="19">
        <f t="shared" si="5"/>
        <v>285598</v>
      </c>
      <c r="E33" s="19">
        <f t="shared" si="5"/>
        <v>-15166</v>
      </c>
      <c r="F33" s="19">
        <f t="shared" si="5"/>
        <v>270432</v>
      </c>
      <c r="G33" s="72">
        <f t="shared" si="1"/>
        <v>1185</v>
      </c>
      <c r="H33" s="58"/>
      <c r="I33" s="58"/>
      <c r="J33" s="19"/>
      <c r="K33" s="19">
        <f t="shared" si="3"/>
        <v>0</v>
      </c>
      <c r="L33" s="72"/>
      <c r="M33" s="58"/>
      <c r="N33" s="58"/>
      <c r="O33" s="19"/>
      <c r="P33" s="19">
        <f t="shared" si="4"/>
        <v>0</v>
      </c>
      <c r="Q33" s="72"/>
      <c r="R33" s="20"/>
      <c r="S33" s="20"/>
      <c r="T33" s="20"/>
    </row>
    <row r="34" spans="1:20" ht="12.75" customHeight="1" x14ac:dyDescent="0.2">
      <c r="A34" s="52" t="s">
        <v>83</v>
      </c>
      <c r="B34" s="53" t="s">
        <v>7</v>
      </c>
      <c r="C34" s="19">
        <f t="shared" si="2"/>
        <v>60960</v>
      </c>
      <c r="D34" s="19">
        <f t="shared" si="5"/>
        <v>60960</v>
      </c>
      <c r="E34" s="19">
        <f t="shared" si="5"/>
        <v>-58540</v>
      </c>
      <c r="F34" s="19">
        <f t="shared" si="5"/>
        <v>2420</v>
      </c>
      <c r="G34" s="72">
        <f t="shared" si="1"/>
        <v>256199</v>
      </c>
      <c r="H34" s="58"/>
      <c r="I34" s="58"/>
      <c r="J34" s="19"/>
      <c r="K34" s="19">
        <f t="shared" si="3"/>
        <v>0</v>
      </c>
      <c r="L34" s="72"/>
      <c r="M34" s="58"/>
      <c r="N34" s="58"/>
      <c r="O34" s="19"/>
      <c r="P34" s="19">
        <f t="shared" si="4"/>
        <v>0</v>
      </c>
      <c r="Q34" s="72"/>
      <c r="R34" s="20"/>
      <c r="S34" s="20"/>
      <c r="T34" s="20"/>
    </row>
    <row r="35" spans="1:20" ht="12.75" customHeight="1" x14ac:dyDescent="0.2">
      <c r="A35" s="52" t="s">
        <v>84</v>
      </c>
      <c r="B35" s="58" t="s">
        <v>28</v>
      </c>
      <c r="C35" s="19">
        <f t="shared" si="2"/>
        <v>133816</v>
      </c>
      <c r="D35" s="19">
        <f t="shared" si="5"/>
        <v>163995</v>
      </c>
      <c r="E35" s="19">
        <f t="shared" si="5"/>
        <v>-93303</v>
      </c>
      <c r="F35" s="19">
        <f t="shared" si="5"/>
        <v>70692</v>
      </c>
      <c r="G35" s="72">
        <f t="shared" si="1"/>
        <v>8664</v>
      </c>
      <c r="H35" s="58"/>
      <c r="I35" s="58">
        <v>6535</v>
      </c>
      <c r="J35" s="19"/>
      <c r="K35" s="19">
        <f t="shared" si="3"/>
        <v>6535</v>
      </c>
      <c r="L35" s="72">
        <v>5995</v>
      </c>
      <c r="M35" s="58"/>
      <c r="N35" s="58">
        <v>1166</v>
      </c>
      <c r="O35" s="19"/>
      <c r="P35" s="19">
        <f t="shared" si="4"/>
        <v>1166</v>
      </c>
      <c r="Q35" s="72">
        <v>671</v>
      </c>
      <c r="R35" s="20"/>
      <c r="S35" s="20"/>
      <c r="T35" s="20"/>
    </row>
    <row r="36" spans="1:20" ht="12.75" customHeight="1" x14ac:dyDescent="0.2">
      <c r="A36" s="52" t="s">
        <v>131</v>
      </c>
      <c r="B36" s="58" t="s">
        <v>132</v>
      </c>
      <c r="C36" s="19">
        <f t="shared" si="2"/>
        <v>0</v>
      </c>
      <c r="D36" s="19">
        <f t="shared" si="5"/>
        <v>0</v>
      </c>
      <c r="E36" s="19">
        <f t="shared" si="5"/>
        <v>0</v>
      </c>
      <c r="F36" s="19">
        <f t="shared" si="5"/>
        <v>0</v>
      </c>
      <c r="G36" s="72">
        <f t="shared" si="1"/>
        <v>62760</v>
      </c>
      <c r="H36" s="58"/>
      <c r="I36" s="58"/>
      <c r="J36" s="19"/>
      <c r="K36" s="19">
        <f t="shared" si="3"/>
        <v>0</v>
      </c>
      <c r="L36" s="72"/>
      <c r="M36" s="58"/>
      <c r="N36" s="58"/>
      <c r="O36" s="19"/>
      <c r="P36" s="19">
        <f t="shared" si="4"/>
        <v>0</v>
      </c>
      <c r="Q36" s="72"/>
      <c r="R36" s="20"/>
      <c r="S36" s="20"/>
      <c r="T36" s="20"/>
    </row>
    <row r="37" spans="1:20" ht="12.75" customHeight="1" x14ac:dyDescent="0.2">
      <c r="A37" s="52" t="s">
        <v>133</v>
      </c>
      <c r="B37" s="58" t="s">
        <v>134</v>
      </c>
      <c r="C37" s="19">
        <f t="shared" si="2"/>
        <v>0</v>
      </c>
      <c r="D37" s="19">
        <f t="shared" si="5"/>
        <v>1892</v>
      </c>
      <c r="E37" s="19">
        <f t="shared" si="5"/>
        <v>0</v>
      </c>
      <c r="F37" s="19">
        <f t="shared" si="5"/>
        <v>1892</v>
      </c>
      <c r="G37" s="72">
        <f t="shared" si="1"/>
        <v>354</v>
      </c>
      <c r="H37" s="58"/>
      <c r="I37" s="58"/>
      <c r="J37" s="19"/>
      <c r="K37" s="19">
        <f t="shared" si="3"/>
        <v>0</v>
      </c>
      <c r="L37" s="72"/>
      <c r="M37" s="58"/>
      <c r="N37" s="58"/>
      <c r="O37" s="19"/>
      <c r="P37" s="19">
        <f t="shared" si="4"/>
        <v>0</v>
      </c>
      <c r="Q37" s="72"/>
      <c r="R37" s="20"/>
      <c r="S37" s="20"/>
      <c r="T37" s="20"/>
    </row>
    <row r="38" spans="1:20" ht="12.75" customHeight="1" x14ac:dyDescent="0.2">
      <c r="A38" s="52" t="s">
        <v>85</v>
      </c>
      <c r="B38" s="58" t="s">
        <v>57</v>
      </c>
      <c r="C38" s="19">
        <f t="shared" si="2"/>
        <v>1160</v>
      </c>
      <c r="D38" s="19">
        <f t="shared" si="5"/>
        <v>1160</v>
      </c>
      <c r="E38" s="19">
        <f t="shared" si="5"/>
        <v>0</v>
      </c>
      <c r="F38" s="19">
        <f t="shared" si="5"/>
        <v>1160</v>
      </c>
      <c r="G38" s="72">
        <f t="shared" si="1"/>
        <v>776</v>
      </c>
      <c r="H38" s="58"/>
      <c r="I38" s="58"/>
      <c r="J38" s="19"/>
      <c r="K38" s="19">
        <f t="shared" si="3"/>
        <v>0</v>
      </c>
      <c r="L38" s="72"/>
      <c r="M38" s="58"/>
      <c r="N38" s="58"/>
      <c r="O38" s="19"/>
      <c r="P38" s="19">
        <f t="shared" si="4"/>
        <v>0</v>
      </c>
      <c r="Q38" s="72"/>
      <c r="R38" s="20"/>
      <c r="S38" s="20"/>
      <c r="T38" s="20"/>
    </row>
    <row r="39" spans="1:20" ht="12.75" customHeight="1" x14ac:dyDescent="0.2">
      <c r="A39" s="52" t="s">
        <v>86</v>
      </c>
      <c r="B39" s="58" t="s">
        <v>87</v>
      </c>
      <c r="C39" s="19">
        <f t="shared" si="2"/>
        <v>64</v>
      </c>
      <c r="D39" s="19">
        <f t="shared" si="5"/>
        <v>64</v>
      </c>
      <c r="E39" s="19">
        <f t="shared" si="5"/>
        <v>1090</v>
      </c>
      <c r="F39" s="19">
        <f t="shared" si="5"/>
        <v>1154</v>
      </c>
      <c r="G39" s="72">
        <f t="shared" si="1"/>
        <v>672</v>
      </c>
      <c r="H39" s="58"/>
      <c r="I39" s="58"/>
      <c r="J39" s="19"/>
      <c r="K39" s="19">
        <f t="shared" si="3"/>
        <v>0</v>
      </c>
      <c r="L39" s="72"/>
      <c r="M39" s="58"/>
      <c r="N39" s="58"/>
      <c r="O39" s="19"/>
      <c r="P39" s="19">
        <f t="shared" si="4"/>
        <v>0</v>
      </c>
      <c r="Q39" s="72"/>
      <c r="R39" s="20"/>
      <c r="S39" s="20"/>
      <c r="T39" s="20"/>
    </row>
    <row r="40" spans="1:20" ht="12.75" customHeight="1" x14ac:dyDescent="0.2">
      <c r="A40" s="52" t="s">
        <v>105</v>
      </c>
      <c r="B40" s="58" t="s">
        <v>154</v>
      </c>
      <c r="C40" s="19">
        <f t="shared" si="2"/>
        <v>0</v>
      </c>
      <c r="D40" s="19">
        <f t="shared" ref="D40:F41" si="6">SUM(I40,N40,D141,I141,N141,R141,D239,I239,N239,R239,D337,I337)</f>
        <v>0</v>
      </c>
      <c r="E40" s="19">
        <f t="shared" si="6"/>
        <v>0</v>
      </c>
      <c r="F40" s="19">
        <f t="shared" si="6"/>
        <v>0</v>
      </c>
      <c r="G40" s="72">
        <f t="shared" si="1"/>
        <v>1370</v>
      </c>
      <c r="H40" s="58"/>
      <c r="I40" s="58"/>
      <c r="J40" s="19"/>
      <c r="K40" s="19">
        <f t="shared" si="3"/>
        <v>0</v>
      </c>
      <c r="L40" s="72">
        <v>-9</v>
      </c>
      <c r="M40" s="58"/>
      <c r="N40" s="58"/>
      <c r="O40" s="19"/>
      <c r="P40" s="19">
        <f t="shared" si="4"/>
        <v>0</v>
      </c>
      <c r="Q40" s="72"/>
      <c r="R40" s="20"/>
      <c r="S40" s="20"/>
      <c r="T40" s="20"/>
    </row>
    <row r="41" spans="1:20" ht="12.75" customHeight="1" x14ac:dyDescent="0.2">
      <c r="A41" s="52" t="s">
        <v>129</v>
      </c>
      <c r="B41" s="58" t="s">
        <v>130</v>
      </c>
      <c r="C41" s="19">
        <f t="shared" si="2"/>
        <v>0</v>
      </c>
      <c r="D41" s="19">
        <f t="shared" si="6"/>
        <v>0</v>
      </c>
      <c r="E41" s="19">
        <f t="shared" si="6"/>
        <v>0</v>
      </c>
      <c r="F41" s="19">
        <f t="shared" si="6"/>
        <v>0</v>
      </c>
      <c r="G41" s="72">
        <f t="shared" si="1"/>
        <v>4008</v>
      </c>
      <c r="H41" s="58"/>
      <c r="I41" s="58"/>
      <c r="J41" s="19"/>
      <c r="K41" s="19">
        <f t="shared" si="3"/>
        <v>0</v>
      </c>
      <c r="L41" s="72"/>
      <c r="M41" s="58"/>
      <c r="N41" s="58"/>
      <c r="O41" s="19"/>
      <c r="P41" s="19">
        <f t="shared" si="4"/>
        <v>0</v>
      </c>
      <c r="Q41" s="72"/>
      <c r="R41" s="20"/>
      <c r="S41" s="20"/>
      <c r="T41" s="20"/>
    </row>
    <row r="42" spans="1:20" ht="12.75" customHeight="1" x14ac:dyDescent="0.2">
      <c r="A42" s="51" t="s">
        <v>89</v>
      </c>
      <c r="B42" s="53" t="s">
        <v>31</v>
      </c>
      <c r="C42" s="19">
        <f t="shared" si="2"/>
        <v>0</v>
      </c>
      <c r="D42" s="19">
        <f t="shared" ref="D42:F57" si="7">SUM(I42,N42,D141,I141,N141,R141,D239,I239,N239,R239,D337,I337)</f>
        <v>0</v>
      </c>
      <c r="E42" s="19">
        <f t="shared" si="7"/>
        <v>0</v>
      </c>
      <c r="F42" s="19">
        <f t="shared" si="7"/>
        <v>0</v>
      </c>
      <c r="G42" s="72">
        <f t="shared" si="1"/>
        <v>1678</v>
      </c>
      <c r="H42" s="58"/>
      <c r="I42" s="58"/>
      <c r="J42" s="19"/>
      <c r="K42" s="19">
        <f t="shared" si="3"/>
        <v>0</v>
      </c>
      <c r="L42" s="72"/>
      <c r="M42" s="58"/>
      <c r="N42" s="58"/>
      <c r="O42" s="19"/>
      <c r="P42" s="19">
        <f t="shared" si="4"/>
        <v>0</v>
      </c>
      <c r="Q42" s="72"/>
      <c r="R42" s="20"/>
      <c r="S42" s="20"/>
      <c r="T42" s="20"/>
    </row>
    <row r="43" spans="1:20" ht="12.75" customHeight="1" x14ac:dyDescent="0.2">
      <c r="A43" s="51" t="s">
        <v>90</v>
      </c>
      <c r="B43" s="53" t="s">
        <v>91</v>
      </c>
      <c r="C43" s="19">
        <f t="shared" si="2"/>
        <v>0</v>
      </c>
      <c r="D43" s="19">
        <f t="shared" si="7"/>
        <v>0</v>
      </c>
      <c r="E43" s="19">
        <f t="shared" si="7"/>
        <v>0</v>
      </c>
      <c r="F43" s="19">
        <f t="shared" si="7"/>
        <v>0</v>
      </c>
      <c r="G43" s="72">
        <f t="shared" si="1"/>
        <v>0</v>
      </c>
      <c r="H43" s="58"/>
      <c r="I43" s="58"/>
      <c r="J43" s="19"/>
      <c r="K43" s="19">
        <f t="shared" si="3"/>
        <v>0</v>
      </c>
      <c r="L43" s="72"/>
      <c r="M43" s="58"/>
      <c r="N43" s="58"/>
      <c r="O43" s="19"/>
      <c r="P43" s="19">
        <f t="shared" si="4"/>
        <v>0</v>
      </c>
      <c r="Q43" s="72"/>
      <c r="R43" s="20"/>
      <c r="S43" s="20"/>
      <c r="T43" s="20"/>
    </row>
    <row r="44" spans="1:20" ht="12.75" customHeight="1" x14ac:dyDescent="0.2">
      <c r="A44" s="51" t="s">
        <v>92</v>
      </c>
      <c r="B44" s="53" t="s">
        <v>58</v>
      </c>
      <c r="C44" s="19">
        <f t="shared" si="2"/>
        <v>63518</v>
      </c>
      <c r="D44" s="19">
        <f t="shared" si="7"/>
        <v>74961</v>
      </c>
      <c r="E44" s="19">
        <f t="shared" si="7"/>
        <v>-31000</v>
      </c>
      <c r="F44" s="19">
        <f t="shared" si="7"/>
        <v>43961</v>
      </c>
      <c r="G44" s="72">
        <f t="shared" si="1"/>
        <v>1550</v>
      </c>
      <c r="H44" s="58"/>
      <c r="I44" s="58">
        <v>1800</v>
      </c>
      <c r="J44" s="19"/>
      <c r="K44" s="19">
        <f t="shared" si="3"/>
        <v>1800</v>
      </c>
      <c r="L44" s="72">
        <v>1410</v>
      </c>
      <c r="M44" s="58"/>
      <c r="N44" s="58">
        <v>234</v>
      </c>
      <c r="O44" s="19"/>
      <c r="P44" s="19">
        <f t="shared" si="4"/>
        <v>234</v>
      </c>
      <c r="Q44" s="72">
        <v>140</v>
      </c>
      <c r="R44" s="20"/>
      <c r="S44" s="20"/>
      <c r="T44" s="20"/>
    </row>
    <row r="45" spans="1:20" ht="12.75" customHeight="1" x14ac:dyDescent="0.2">
      <c r="A45" s="51" t="s">
        <v>93</v>
      </c>
      <c r="B45" s="53" t="s">
        <v>52</v>
      </c>
      <c r="C45" s="19">
        <f t="shared" si="2"/>
        <v>4689</v>
      </c>
      <c r="D45" s="19">
        <f t="shared" si="7"/>
        <v>4689</v>
      </c>
      <c r="E45" s="19">
        <f t="shared" si="7"/>
        <v>0</v>
      </c>
      <c r="F45" s="19">
        <f t="shared" si="7"/>
        <v>4689</v>
      </c>
      <c r="G45" s="72">
        <f t="shared" si="1"/>
        <v>45103</v>
      </c>
      <c r="H45" s="58">
        <v>986</v>
      </c>
      <c r="I45" s="58">
        <v>986</v>
      </c>
      <c r="J45" s="19"/>
      <c r="K45" s="19">
        <f t="shared" si="3"/>
        <v>986</v>
      </c>
      <c r="L45" s="72">
        <v>82</v>
      </c>
      <c r="M45" s="58">
        <v>143</v>
      </c>
      <c r="N45" s="58">
        <v>143</v>
      </c>
      <c r="O45" s="19"/>
      <c r="P45" s="19">
        <f t="shared" si="4"/>
        <v>143</v>
      </c>
      <c r="Q45" s="72">
        <v>10</v>
      </c>
      <c r="R45" s="20"/>
      <c r="S45" s="20"/>
      <c r="T45" s="20"/>
    </row>
    <row r="46" spans="1:20" ht="12.75" customHeight="1" x14ac:dyDescent="0.2">
      <c r="A46" s="51" t="s">
        <v>94</v>
      </c>
      <c r="B46" s="53" t="s">
        <v>116</v>
      </c>
      <c r="C46" s="19">
        <f t="shared" si="2"/>
        <v>0</v>
      </c>
      <c r="D46" s="19">
        <f t="shared" si="7"/>
        <v>0</v>
      </c>
      <c r="E46" s="19">
        <f t="shared" si="7"/>
        <v>0</v>
      </c>
      <c r="F46" s="19">
        <f t="shared" si="7"/>
        <v>0</v>
      </c>
      <c r="G46" s="72">
        <f t="shared" si="1"/>
        <v>2634</v>
      </c>
      <c r="H46" s="58"/>
      <c r="I46" s="58"/>
      <c r="J46" s="19"/>
      <c r="K46" s="19">
        <f t="shared" si="3"/>
        <v>0</v>
      </c>
      <c r="L46" s="72"/>
      <c r="M46" s="58"/>
      <c r="N46" s="58"/>
      <c r="O46" s="19"/>
      <c r="P46" s="19">
        <f t="shared" si="4"/>
        <v>0</v>
      </c>
      <c r="Q46" s="72"/>
      <c r="R46" s="20"/>
      <c r="S46" s="20"/>
      <c r="T46" s="20"/>
    </row>
    <row r="47" spans="1:20" ht="12.75" customHeight="1" x14ac:dyDescent="0.2">
      <c r="A47" s="51" t="s">
        <v>95</v>
      </c>
      <c r="B47" s="53" t="s">
        <v>51</v>
      </c>
      <c r="C47" s="19">
        <f t="shared" si="2"/>
        <v>1014</v>
      </c>
      <c r="D47" s="19">
        <f t="shared" si="7"/>
        <v>1014</v>
      </c>
      <c r="E47" s="19">
        <f t="shared" si="7"/>
        <v>0</v>
      </c>
      <c r="F47" s="19">
        <f t="shared" si="7"/>
        <v>1014</v>
      </c>
      <c r="G47" s="72">
        <f t="shared" si="1"/>
        <v>2</v>
      </c>
      <c r="H47" s="58"/>
      <c r="I47" s="58"/>
      <c r="J47" s="19"/>
      <c r="K47" s="19">
        <f t="shared" si="3"/>
        <v>0</v>
      </c>
      <c r="L47" s="72"/>
      <c r="M47" s="58"/>
      <c r="N47" s="58"/>
      <c r="O47" s="19"/>
      <c r="P47" s="19">
        <f t="shared" si="4"/>
        <v>0</v>
      </c>
      <c r="Q47" s="72">
        <v>2</v>
      </c>
      <c r="R47" s="20"/>
      <c r="S47" s="20"/>
      <c r="T47" s="20"/>
    </row>
    <row r="48" spans="1:20" ht="12.75" customHeight="1" x14ac:dyDescent="0.2">
      <c r="A48" s="51" t="s">
        <v>96</v>
      </c>
      <c r="B48" s="53" t="s">
        <v>117</v>
      </c>
      <c r="C48" s="19">
        <f t="shared" si="2"/>
        <v>0</v>
      </c>
      <c r="D48" s="19">
        <f t="shared" si="7"/>
        <v>0</v>
      </c>
      <c r="E48" s="19">
        <f t="shared" si="7"/>
        <v>629</v>
      </c>
      <c r="F48" s="19">
        <f t="shared" si="7"/>
        <v>629</v>
      </c>
      <c r="G48" s="72">
        <f t="shared" si="1"/>
        <v>58</v>
      </c>
      <c r="H48" s="58"/>
      <c r="I48" s="58"/>
      <c r="J48" s="19"/>
      <c r="K48" s="19">
        <f t="shared" si="3"/>
        <v>0</v>
      </c>
      <c r="L48" s="72"/>
      <c r="M48" s="58"/>
      <c r="N48" s="58"/>
      <c r="O48" s="19"/>
      <c r="P48" s="19">
        <f t="shared" si="4"/>
        <v>0</v>
      </c>
      <c r="Q48" s="72"/>
      <c r="R48" s="20"/>
      <c r="S48" s="20"/>
      <c r="T48" s="20"/>
    </row>
    <row r="49" spans="1:20" ht="12.75" customHeight="1" x14ac:dyDescent="0.2">
      <c r="A49" s="51" t="s">
        <v>118</v>
      </c>
      <c r="B49" s="53" t="s">
        <v>119</v>
      </c>
      <c r="C49" s="19">
        <f t="shared" si="2"/>
        <v>362</v>
      </c>
      <c r="D49" s="19">
        <f t="shared" si="7"/>
        <v>4251</v>
      </c>
      <c r="E49" s="19">
        <f t="shared" si="7"/>
        <v>-1000</v>
      </c>
      <c r="F49" s="19">
        <f t="shared" si="7"/>
        <v>3251</v>
      </c>
      <c r="G49" s="72">
        <f t="shared" si="1"/>
        <v>627</v>
      </c>
      <c r="H49" s="58"/>
      <c r="I49" s="58"/>
      <c r="J49" s="19"/>
      <c r="K49" s="19">
        <f t="shared" si="3"/>
        <v>0</v>
      </c>
      <c r="L49" s="72"/>
      <c r="M49" s="58"/>
      <c r="N49" s="58"/>
      <c r="O49" s="19"/>
      <c r="P49" s="19">
        <f t="shared" si="4"/>
        <v>0</v>
      </c>
      <c r="Q49" s="72"/>
      <c r="R49" s="20"/>
      <c r="S49" s="20"/>
      <c r="T49" s="20"/>
    </row>
    <row r="50" spans="1:20" ht="12.75" customHeight="1" x14ac:dyDescent="0.2">
      <c r="A50" s="51" t="s">
        <v>145</v>
      </c>
      <c r="B50" s="53" t="s">
        <v>146</v>
      </c>
      <c r="C50" s="19">
        <f t="shared" si="2"/>
        <v>8994</v>
      </c>
      <c r="D50" s="19">
        <f t="shared" si="7"/>
        <v>8994</v>
      </c>
      <c r="E50" s="19">
        <f t="shared" si="7"/>
        <v>-6000</v>
      </c>
      <c r="F50" s="19">
        <f t="shared" si="7"/>
        <v>2994</v>
      </c>
      <c r="G50" s="72">
        <f t="shared" si="1"/>
        <v>2811</v>
      </c>
      <c r="H50" s="58"/>
      <c r="I50" s="58"/>
      <c r="J50" s="19"/>
      <c r="K50" s="19">
        <f t="shared" si="3"/>
        <v>0</v>
      </c>
      <c r="L50" s="72"/>
      <c r="M50" s="58"/>
      <c r="N50" s="58"/>
      <c r="O50" s="19"/>
      <c r="P50" s="19">
        <f t="shared" si="4"/>
        <v>0</v>
      </c>
      <c r="Q50" s="72"/>
      <c r="R50" s="20"/>
      <c r="S50" s="20"/>
      <c r="T50" s="20"/>
    </row>
    <row r="51" spans="1:20" ht="12.75" customHeight="1" x14ac:dyDescent="0.2">
      <c r="A51" s="51" t="s">
        <v>97</v>
      </c>
      <c r="B51" s="53" t="s">
        <v>98</v>
      </c>
      <c r="C51" s="19">
        <f t="shared" si="2"/>
        <v>0</v>
      </c>
      <c r="D51" s="19">
        <f t="shared" si="7"/>
        <v>0</v>
      </c>
      <c r="E51" s="19">
        <f t="shared" si="7"/>
        <v>0</v>
      </c>
      <c r="F51" s="19">
        <f t="shared" si="7"/>
        <v>0</v>
      </c>
      <c r="G51" s="72">
        <f t="shared" si="1"/>
        <v>2785</v>
      </c>
      <c r="H51" s="58"/>
      <c r="I51" s="58"/>
      <c r="J51" s="19"/>
      <c r="K51" s="19">
        <f t="shared" si="3"/>
        <v>0</v>
      </c>
      <c r="L51" s="72"/>
      <c r="M51" s="58"/>
      <c r="N51" s="58"/>
      <c r="O51" s="19"/>
      <c r="P51" s="19">
        <f t="shared" si="4"/>
        <v>0</v>
      </c>
      <c r="Q51" s="72"/>
      <c r="R51" s="20"/>
      <c r="S51" s="20"/>
      <c r="T51" s="20"/>
    </row>
    <row r="52" spans="1:20" ht="12.75" customHeight="1" x14ac:dyDescent="0.2">
      <c r="A52" s="51" t="s">
        <v>99</v>
      </c>
      <c r="B52" s="53" t="s">
        <v>100</v>
      </c>
      <c r="C52" s="19">
        <f t="shared" si="2"/>
        <v>0</v>
      </c>
      <c r="D52" s="19">
        <f t="shared" si="7"/>
        <v>2</v>
      </c>
      <c r="E52" s="19">
        <f t="shared" si="7"/>
        <v>0</v>
      </c>
      <c r="F52" s="19">
        <f t="shared" si="7"/>
        <v>2</v>
      </c>
      <c r="G52" s="72">
        <f t="shared" si="1"/>
        <v>0</v>
      </c>
      <c r="H52" s="58"/>
      <c r="I52" s="58"/>
      <c r="J52" s="19"/>
      <c r="K52" s="19">
        <f t="shared" si="3"/>
        <v>0</v>
      </c>
      <c r="L52" s="72"/>
      <c r="M52" s="58"/>
      <c r="N52" s="58"/>
      <c r="O52" s="19"/>
      <c r="P52" s="19">
        <f t="shared" si="4"/>
        <v>0</v>
      </c>
      <c r="Q52" s="72"/>
      <c r="R52" s="20"/>
      <c r="S52" s="20"/>
      <c r="T52" s="20"/>
    </row>
    <row r="53" spans="1:20" ht="12.75" customHeight="1" x14ac:dyDescent="0.2">
      <c r="A53" s="51" t="s">
        <v>120</v>
      </c>
      <c r="B53" s="53" t="s">
        <v>121</v>
      </c>
      <c r="C53" s="19">
        <f t="shared" si="2"/>
        <v>384</v>
      </c>
      <c r="D53" s="19">
        <f t="shared" si="7"/>
        <v>384</v>
      </c>
      <c r="E53" s="19">
        <f t="shared" si="7"/>
        <v>0</v>
      </c>
      <c r="F53" s="19">
        <f t="shared" si="7"/>
        <v>384</v>
      </c>
      <c r="G53" s="72">
        <f t="shared" si="1"/>
        <v>2</v>
      </c>
      <c r="H53" s="58"/>
      <c r="I53" s="58"/>
      <c r="J53" s="19"/>
      <c r="K53" s="19">
        <f t="shared" si="3"/>
        <v>0</v>
      </c>
      <c r="L53" s="72"/>
      <c r="M53" s="58"/>
      <c r="N53" s="58"/>
      <c r="O53" s="19"/>
      <c r="P53" s="19">
        <f t="shared" si="4"/>
        <v>0</v>
      </c>
      <c r="Q53" s="72"/>
      <c r="R53" s="20"/>
      <c r="S53" s="20"/>
      <c r="T53" s="20"/>
    </row>
    <row r="54" spans="1:20" ht="12.75" customHeight="1" x14ac:dyDescent="0.2">
      <c r="A54" s="59" t="s">
        <v>122</v>
      </c>
      <c r="B54" s="60" t="s">
        <v>123</v>
      </c>
      <c r="C54" s="19">
        <f t="shared" si="2"/>
        <v>13837</v>
      </c>
      <c r="D54" s="19">
        <f t="shared" si="7"/>
        <v>13837</v>
      </c>
      <c r="E54" s="19">
        <f t="shared" si="7"/>
        <v>-2971</v>
      </c>
      <c r="F54" s="19">
        <f t="shared" si="7"/>
        <v>10866</v>
      </c>
      <c r="G54" s="72">
        <f t="shared" si="1"/>
        <v>10978</v>
      </c>
      <c r="H54" s="66">
        <v>11415</v>
      </c>
      <c r="I54" s="66">
        <v>11415</v>
      </c>
      <c r="J54" s="19">
        <v>-1914</v>
      </c>
      <c r="K54" s="19">
        <f t="shared" si="3"/>
        <v>9501</v>
      </c>
      <c r="L54" s="72">
        <v>9499</v>
      </c>
      <c r="M54" s="66">
        <v>1565</v>
      </c>
      <c r="N54" s="66">
        <v>1565</v>
      </c>
      <c r="O54" s="19">
        <v>-325</v>
      </c>
      <c r="P54" s="19">
        <f t="shared" ref="P54:P69" si="8">SUM(N54:O54)</f>
        <v>1240</v>
      </c>
      <c r="Q54" s="72">
        <v>1239</v>
      </c>
      <c r="R54" s="20"/>
      <c r="S54" s="20"/>
      <c r="T54" s="20"/>
    </row>
    <row r="55" spans="1:20" ht="12.75" customHeight="1" x14ac:dyDescent="0.2">
      <c r="A55" s="51" t="s">
        <v>124</v>
      </c>
      <c r="B55" s="53" t="s">
        <v>125</v>
      </c>
      <c r="C55" s="19">
        <f t="shared" si="2"/>
        <v>192</v>
      </c>
      <c r="D55" s="19">
        <f t="shared" si="7"/>
        <v>4975</v>
      </c>
      <c r="E55" s="19">
        <f t="shared" si="7"/>
        <v>-3000</v>
      </c>
      <c r="F55" s="19">
        <f t="shared" si="7"/>
        <v>1975</v>
      </c>
      <c r="G55" s="72">
        <f t="shared" si="1"/>
        <v>124</v>
      </c>
      <c r="H55" s="58"/>
      <c r="I55" s="58"/>
      <c r="J55" s="19"/>
      <c r="K55" s="19">
        <f t="shared" si="3"/>
        <v>0</v>
      </c>
      <c r="L55" s="72"/>
      <c r="M55" s="58"/>
      <c r="N55" s="58"/>
      <c r="O55" s="19"/>
      <c r="P55" s="19">
        <f t="shared" si="8"/>
        <v>0</v>
      </c>
      <c r="Q55" s="72"/>
      <c r="R55" s="20"/>
      <c r="S55" s="20"/>
      <c r="T55" s="20"/>
    </row>
    <row r="56" spans="1:20" ht="12.75" customHeight="1" x14ac:dyDescent="0.2">
      <c r="A56" s="51" t="s">
        <v>170</v>
      </c>
      <c r="B56" s="53" t="s">
        <v>165</v>
      </c>
      <c r="C56" s="19">
        <f t="shared" si="2"/>
        <v>0</v>
      </c>
      <c r="D56" s="19">
        <f t="shared" si="7"/>
        <v>0</v>
      </c>
      <c r="E56" s="19">
        <f t="shared" si="7"/>
        <v>0</v>
      </c>
      <c r="F56" s="19">
        <f t="shared" si="7"/>
        <v>0</v>
      </c>
      <c r="G56" s="72">
        <f t="shared" si="1"/>
        <v>1493</v>
      </c>
      <c r="H56" s="58"/>
      <c r="I56" s="58"/>
      <c r="J56" s="19"/>
      <c r="K56" s="19">
        <f t="shared" si="3"/>
        <v>0</v>
      </c>
      <c r="L56" s="72"/>
      <c r="M56" s="58"/>
      <c r="N56" s="58"/>
      <c r="O56" s="19"/>
      <c r="P56" s="19">
        <f t="shared" si="8"/>
        <v>0</v>
      </c>
      <c r="Q56" s="72"/>
      <c r="R56" s="20"/>
      <c r="S56" s="20"/>
      <c r="T56" s="20"/>
    </row>
    <row r="57" spans="1:20" ht="12.75" customHeight="1" x14ac:dyDescent="0.2">
      <c r="A57" s="51" t="s">
        <v>126</v>
      </c>
      <c r="B57" s="53" t="s">
        <v>127</v>
      </c>
      <c r="C57" s="19">
        <f t="shared" si="2"/>
        <v>240</v>
      </c>
      <c r="D57" s="19">
        <f t="shared" si="7"/>
        <v>240</v>
      </c>
      <c r="E57" s="19">
        <f t="shared" si="7"/>
        <v>0</v>
      </c>
      <c r="F57" s="19">
        <f t="shared" si="7"/>
        <v>240</v>
      </c>
      <c r="G57" s="72">
        <f t="shared" si="1"/>
        <v>144</v>
      </c>
      <c r="H57" s="58"/>
      <c r="I57" s="58"/>
      <c r="J57" s="19"/>
      <c r="K57" s="19">
        <f t="shared" si="3"/>
        <v>0</v>
      </c>
      <c r="L57" s="72"/>
      <c r="M57" s="58"/>
      <c r="N57" s="58"/>
      <c r="O57" s="19"/>
      <c r="P57" s="19">
        <f t="shared" si="8"/>
        <v>0</v>
      </c>
      <c r="Q57" s="72"/>
      <c r="R57" s="20"/>
      <c r="S57" s="20"/>
      <c r="T57" s="20"/>
    </row>
    <row r="58" spans="1:20" ht="12.75" customHeight="1" x14ac:dyDescent="0.2">
      <c r="A58" s="51" t="s">
        <v>140</v>
      </c>
      <c r="B58" s="53" t="s">
        <v>141</v>
      </c>
      <c r="C58" s="19">
        <f t="shared" si="2"/>
        <v>2600</v>
      </c>
      <c r="D58" s="19">
        <f t="shared" ref="D58:F63" si="9">SUM(I58,N58,D157,I157,N157,R157,D255,I255,N255,R255,D353,I353)</f>
        <v>2600</v>
      </c>
      <c r="E58" s="19">
        <f t="shared" si="9"/>
        <v>-670</v>
      </c>
      <c r="F58" s="19">
        <f t="shared" si="9"/>
        <v>1930</v>
      </c>
      <c r="G58" s="72">
        <f t="shared" si="1"/>
        <v>351</v>
      </c>
      <c r="H58" s="58"/>
      <c r="I58" s="58"/>
      <c r="J58" s="19"/>
      <c r="K58" s="19">
        <f t="shared" si="3"/>
        <v>0</v>
      </c>
      <c r="L58" s="72"/>
      <c r="M58" s="58"/>
      <c r="N58" s="58"/>
      <c r="O58" s="19"/>
      <c r="P58" s="19">
        <f t="shared" si="8"/>
        <v>0</v>
      </c>
      <c r="Q58" s="72"/>
      <c r="R58" s="20"/>
      <c r="S58" s="20"/>
      <c r="T58" s="20"/>
    </row>
    <row r="59" spans="1:20" ht="12.75" customHeight="1" x14ac:dyDescent="0.2">
      <c r="A59" s="51" t="s">
        <v>101</v>
      </c>
      <c r="B59" s="53" t="s">
        <v>49</v>
      </c>
      <c r="C59" s="19">
        <f t="shared" si="2"/>
        <v>4333</v>
      </c>
      <c r="D59" s="19">
        <f t="shared" si="9"/>
        <v>4333</v>
      </c>
      <c r="E59" s="19">
        <f t="shared" si="9"/>
        <v>-1006</v>
      </c>
      <c r="F59" s="19">
        <f t="shared" si="9"/>
        <v>3327</v>
      </c>
      <c r="G59" s="72">
        <f t="shared" si="1"/>
        <v>1277</v>
      </c>
      <c r="H59" s="58"/>
      <c r="I59" s="58"/>
      <c r="J59" s="19"/>
      <c r="K59" s="19">
        <f t="shared" si="3"/>
        <v>0</v>
      </c>
      <c r="L59" s="72"/>
      <c r="M59" s="58"/>
      <c r="N59" s="58"/>
      <c r="O59" s="19"/>
      <c r="P59" s="19">
        <f t="shared" si="8"/>
        <v>0</v>
      </c>
      <c r="Q59" s="72"/>
      <c r="R59" s="20"/>
      <c r="S59" s="20"/>
      <c r="T59" s="20"/>
    </row>
    <row r="60" spans="1:20" ht="12.75" customHeight="1" x14ac:dyDescent="0.2">
      <c r="A60" s="51" t="s">
        <v>102</v>
      </c>
      <c r="B60" s="53" t="s">
        <v>33</v>
      </c>
      <c r="C60" s="19">
        <f t="shared" si="2"/>
        <v>121027</v>
      </c>
      <c r="D60" s="19">
        <f t="shared" si="9"/>
        <v>121027</v>
      </c>
      <c r="E60" s="19">
        <f t="shared" si="9"/>
        <v>-114000</v>
      </c>
      <c r="F60" s="19">
        <f t="shared" si="9"/>
        <v>7027</v>
      </c>
      <c r="G60" s="72">
        <f t="shared" si="1"/>
        <v>2337</v>
      </c>
      <c r="H60" s="58"/>
      <c r="I60" s="58"/>
      <c r="J60" s="19"/>
      <c r="K60" s="19">
        <f t="shared" si="3"/>
        <v>0</v>
      </c>
      <c r="L60" s="72"/>
      <c r="M60" s="58"/>
      <c r="N60" s="58"/>
      <c r="O60" s="19"/>
      <c r="P60" s="19">
        <f t="shared" si="8"/>
        <v>0</v>
      </c>
      <c r="Q60" s="72"/>
      <c r="R60" s="20"/>
      <c r="S60" s="20"/>
      <c r="T60" s="20"/>
    </row>
    <row r="61" spans="1:20" ht="12.75" customHeight="1" x14ac:dyDescent="0.2">
      <c r="A61" s="51" t="s">
        <v>103</v>
      </c>
      <c r="B61" s="53" t="s">
        <v>56</v>
      </c>
      <c r="C61" s="19">
        <f t="shared" si="2"/>
        <v>1549196</v>
      </c>
      <c r="D61" s="19">
        <f t="shared" si="9"/>
        <v>3989907</v>
      </c>
      <c r="E61" s="19">
        <f t="shared" si="9"/>
        <v>159930</v>
      </c>
      <c r="F61" s="19">
        <f t="shared" si="9"/>
        <v>4149837</v>
      </c>
      <c r="G61" s="72">
        <f t="shared" si="1"/>
        <v>6881</v>
      </c>
      <c r="H61" s="58"/>
      <c r="I61" s="58"/>
      <c r="J61" s="19"/>
      <c r="K61" s="19">
        <f t="shared" si="3"/>
        <v>0</v>
      </c>
      <c r="L61" s="72"/>
      <c r="M61" s="58"/>
      <c r="N61" s="58"/>
      <c r="O61" s="19"/>
      <c r="P61" s="19">
        <f t="shared" si="8"/>
        <v>0</v>
      </c>
      <c r="Q61" s="72"/>
      <c r="R61" s="20"/>
      <c r="S61" s="20"/>
      <c r="T61" s="20"/>
    </row>
    <row r="62" spans="1:20" ht="12.75" customHeight="1" x14ac:dyDescent="0.2">
      <c r="A62" s="51"/>
      <c r="B62" s="53" t="s">
        <v>47</v>
      </c>
      <c r="C62" s="19">
        <f t="shared" si="2"/>
        <v>20480</v>
      </c>
      <c r="D62" s="19">
        <f t="shared" si="9"/>
        <v>20480</v>
      </c>
      <c r="E62" s="19">
        <f t="shared" si="9"/>
        <v>-4956</v>
      </c>
      <c r="F62" s="19">
        <f t="shared" si="9"/>
        <v>15524</v>
      </c>
      <c r="G62" s="72">
        <f t="shared" si="1"/>
        <v>4149631</v>
      </c>
      <c r="H62" s="58"/>
      <c r="I62" s="58"/>
      <c r="J62" s="19"/>
      <c r="K62" s="19">
        <f t="shared" si="3"/>
        <v>0</v>
      </c>
      <c r="L62" s="72"/>
      <c r="M62" s="58"/>
      <c r="N62" s="58"/>
      <c r="O62" s="19"/>
      <c r="P62" s="19">
        <f t="shared" si="8"/>
        <v>0</v>
      </c>
      <c r="Q62" s="72"/>
      <c r="R62" s="20"/>
      <c r="S62" s="20"/>
      <c r="T62" s="20"/>
    </row>
    <row r="63" spans="1:20" ht="12.75" customHeight="1" x14ac:dyDescent="0.2">
      <c r="A63" s="51"/>
      <c r="B63" s="57" t="s">
        <v>21</v>
      </c>
      <c r="C63" s="19">
        <f t="shared" si="2"/>
        <v>625592</v>
      </c>
      <c r="D63" s="19">
        <f t="shared" si="9"/>
        <v>823484</v>
      </c>
      <c r="E63" s="19">
        <f t="shared" si="9"/>
        <v>-23796</v>
      </c>
      <c r="F63" s="19">
        <f t="shared" si="9"/>
        <v>799688</v>
      </c>
      <c r="G63" s="72">
        <f t="shared" si="1"/>
        <v>39035</v>
      </c>
      <c r="H63" s="58">
        <v>22167</v>
      </c>
      <c r="I63" s="58">
        <v>26693</v>
      </c>
      <c r="J63" s="19"/>
      <c r="K63" s="19">
        <f t="shared" si="3"/>
        <v>26693</v>
      </c>
      <c r="L63" s="72">
        <v>24331</v>
      </c>
      <c r="M63" s="58">
        <v>3249</v>
      </c>
      <c r="N63" s="58">
        <v>3838</v>
      </c>
      <c r="O63" s="19"/>
      <c r="P63" s="19">
        <f t="shared" si="8"/>
        <v>3838</v>
      </c>
      <c r="Q63" s="72">
        <v>3180</v>
      </c>
      <c r="R63" s="20"/>
      <c r="S63" s="20"/>
      <c r="T63" s="20"/>
    </row>
    <row r="64" spans="1:20" ht="12.75" customHeight="1" x14ac:dyDescent="0.2">
      <c r="A64" s="51"/>
      <c r="B64" s="61" t="s">
        <v>18</v>
      </c>
      <c r="C64" s="19">
        <f t="shared" si="2"/>
        <v>1502292</v>
      </c>
      <c r="D64" s="19">
        <f>SUM(I64,N64,D163,I163,N163,D261,I261,N261,S261,S163,D359,I359)</f>
        <v>1434234</v>
      </c>
      <c r="E64" s="19">
        <f>SUM(J64,O64,E163,J163,O163,E261,J261,O261,T261,T163,E359,J359)</f>
        <v>-1282983</v>
      </c>
      <c r="F64" s="19">
        <f>SUM(K64,P64,F163,K163,P163,F261,K261,P261,U261,U163,F359,K359)</f>
        <v>151251</v>
      </c>
      <c r="G64" s="72">
        <f t="shared" si="1"/>
        <v>688323</v>
      </c>
      <c r="H64" s="58"/>
      <c r="I64" s="58"/>
      <c r="J64" s="19"/>
      <c r="K64" s="19">
        <f t="shared" si="3"/>
        <v>0</v>
      </c>
      <c r="L64" s="72"/>
      <c r="M64" s="58"/>
      <c r="N64" s="58"/>
      <c r="O64" s="19"/>
      <c r="P64" s="19">
        <f t="shared" si="8"/>
        <v>0</v>
      </c>
      <c r="Q64" s="72"/>
      <c r="R64" s="20"/>
      <c r="S64" s="20"/>
      <c r="T64" s="20"/>
    </row>
    <row r="65" spans="1:21" ht="12.75" customHeight="1" x14ac:dyDescent="0.2">
      <c r="A65" s="51"/>
      <c r="B65" s="62" t="s">
        <v>19</v>
      </c>
      <c r="C65" s="19">
        <f t="shared" si="2"/>
        <v>4612994</v>
      </c>
      <c r="D65" s="19">
        <f t="shared" ref="D65:F67" si="10">SUM(I65,N65,D164,I164,N164,R164,D262,I262,N262,R262,D360,I360)</f>
        <v>5923135</v>
      </c>
      <c r="E65" s="19">
        <f t="shared" si="10"/>
        <v>-1935111</v>
      </c>
      <c r="F65" s="19">
        <f t="shared" si="10"/>
        <v>3988024</v>
      </c>
      <c r="G65" s="72">
        <f t="shared" si="1"/>
        <v>151250</v>
      </c>
      <c r="H65" s="67"/>
      <c r="I65" s="67"/>
      <c r="J65" s="19"/>
      <c r="K65" s="19">
        <f t="shared" si="3"/>
        <v>0</v>
      </c>
      <c r="L65" s="72"/>
      <c r="M65" s="67"/>
      <c r="N65" s="67"/>
      <c r="O65" s="19"/>
      <c r="P65" s="19">
        <f t="shared" si="8"/>
        <v>0</v>
      </c>
      <c r="Q65" s="72"/>
      <c r="R65" s="20"/>
      <c r="S65" s="20"/>
      <c r="T65" s="20"/>
    </row>
    <row r="66" spans="1:21" ht="12.75" customHeight="1" x14ac:dyDescent="0.2">
      <c r="A66" s="51"/>
      <c r="B66" s="62" t="s">
        <v>48</v>
      </c>
      <c r="C66" s="19">
        <f t="shared" si="2"/>
        <v>351997</v>
      </c>
      <c r="D66" s="19">
        <f t="shared" si="10"/>
        <v>370747</v>
      </c>
      <c r="E66" s="19">
        <f t="shared" si="10"/>
        <v>-311431</v>
      </c>
      <c r="F66" s="19">
        <f t="shared" si="10"/>
        <v>59316</v>
      </c>
      <c r="G66" s="72">
        <f t="shared" si="1"/>
        <v>1430765</v>
      </c>
      <c r="H66" s="67"/>
      <c r="I66" s="67"/>
      <c r="J66" s="19"/>
      <c r="K66" s="19">
        <f t="shared" si="3"/>
        <v>0</v>
      </c>
      <c r="L66" s="72"/>
      <c r="M66" s="67"/>
      <c r="N66" s="67"/>
      <c r="O66" s="19"/>
      <c r="P66" s="19">
        <f t="shared" si="8"/>
        <v>0</v>
      </c>
      <c r="Q66" s="72"/>
      <c r="R66" s="20"/>
      <c r="S66" s="20"/>
      <c r="T66" s="20"/>
    </row>
    <row r="67" spans="1:21" ht="12.75" customHeight="1" x14ac:dyDescent="0.2">
      <c r="A67" s="51"/>
      <c r="B67" s="62" t="s">
        <v>142</v>
      </c>
      <c r="C67" s="19">
        <f t="shared" si="2"/>
        <v>3020816</v>
      </c>
      <c r="D67" s="19">
        <f t="shared" si="10"/>
        <v>2750816</v>
      </c>
      <c r="E67" s="19">
        <f t="shared" si="10"/>
        <v>-2255000</v>
      </c>
      <c r="F67" s="19">
        <f t="shared" si="10"/>
        <v>495816</v>
      </c>
      <c r="G67" s="72">
        <f t="shared" si="1"/>
        <v>59235</v>
      </c>
      <c r="H67" s="70"/>
      <c r="I67" s="70"/>
      <c r="J67" s="19"/>
      <c r="K67" s="19">
        <f t="shared" si="3"/>
        <v>0</v>
      </c>
      <c r="L67" s="72"/>
      <c r="M67" s="67"/>
      <c r="N67" s="67"/>
      <c r="O67" s="19"/>
      <c r="P67" s="19">
        <f t="shared" si="8"/>
        <v>0</v>
      </c>
      <c r="Q67" s="72"/>
      <c r="R67" s="20"/>
      <c r="S67" s="20"/>
      <c r="T67" s="20"/>
    </row>
    <row r="68" spans="1:21" ht="12.75" customHeight="1" x14ac:dyDescent="0.2">
      <c r="A68" s="51"/>
      <c r="B68" s="53" t="s">
        <v>20</v>
      </c>
      <c r="C68" s="19">
        <f t="shared" si="2"/>
        <v>2893920</v>
      </c>
      <c r="D68" s="19">
        <f>SUM(I68,N68,D167,I167,N167,S167,D265,I265,N265,S265,D363,I363)</f>
        <v>3173024</v>
      </c>
      <c r="E68" s="19">
        <f>SUM(J68,O68,E167,J167,O167,T167,E265,J265,O265,T265,E363,J363)</f>
        <v>-60056</v>
      </c>
      <c r="F68" s="19">
        <f>SUM(K68,P68,F167,K167,P167,T167,F265,K265,P265,T265,F363,K363)</f>
        <v>1147250</v>
      </c>
      <c r="G68" s="72">
        <f t="shared" si="1"/>
        <v>146108</v>
      </c>
      <c r="H68" s="67"/>
      <c r="I68" s="67"/>
      <c r="J68" s="19"/>
      <c r="K68" s="19">
        <f t="shared" si="3"/>
        <v>0</v>
      </c>
      <c r="L68" s="72"/>
      <c r="M68" s="68"/>
      <c r="N68" s="68"/>
      <c r="O68" s="19"/>
      <c r="P68" s="19">
        <f t="shared" si="8"/>
        <v>0</v>
      </c>
      <c r="Q68" s="72"/>
      <c r="R68" s="20"/>
      <c r="S68" s="20"/>
      <c r="T68" s="20"/>
    </row>
    <row r="69" spans="1:21" ht="12.75" customHeight="1" x14ac:dyDescent="0.2">
      <c r="A69" s="51"/>
      <c r="B69" s="62" t="s">
        <v>128</v>
      </c>
      <c r="C69" s="19">
        <f t="shared" si="2"/>
        <v>856458</v>
      </c>
      <c r="D69" s="19">
        <f>SUM(I69,N69,D168,I168,N168,S168,D266,I266,N266,S266,D364,I364)</f>
        <v>654455</v>
      </c>
      <c r="E69" s="19">
        <f>SUM(J69,O69,E168,J168,O168,T168,E266,J266,O266,T266,E364,J364)</f>
        <v>-532085</v>
      </c>
      <c r="F69" s="19">
        <f>SUM(K69,P69,F168,K168,P168,T168,F266,K266,P266,T266,F364,K364)</f>
        <v>122370</v>
      </c>
      <c r="G69" s="72">
        <f>+L69+Q69+G167+L167+Q167+V167+G265+L265+Q265+V265+G363+L363</f>
        <v>3104890</v>
      </c>
      <c r="H69" s="67"/>
      <c r="I69" s="67"/>
      <c r="J69" s="19"/>
      <c r="K69" s="19">
        <f t="shared" si="3"/>
        <v>0</v>
      </c>
      <c r="L69" s="72"/>
      <c r="M69" s="68"/>
      <c r="N69" s="68"/>
      <c r="O69" s="19"/>
      <c r="P69" s="19">
        <f t="shared" si="8"/>
        <v>0</v>
      </c>
      <c r="Q69" s="72"/>
      <c r="R69" s="20"/>
      <c r="S69" s="20"/>
      <c r="T69" s="20"/>
    </row>
    <row r="70" spans="1:21" ht="16.5" customHeight="1" x14ac:dyDescent="0.2">
      <c r="A70" s="131" t="s">
        <v>14</v>
      </c>
      <c r="B70" s="131"/>
      <c r="C70" s="22">
        <f>SUM(H70,M70,C169,H169,M169,R169,C267,H267,M267,R267,C365,H365)</f>
        <v>17400787</v>
      </c>
      <c r="D70" s="22">
        <f>SUM(I70,N70,D169,I169,N169,S169,D267,I267,N267,S267,D365,I365)</f>
        <v>21564626</v>
      </c>
      <c r="E70" s="22">
        <f>SUM(J70,O70,E169,J169,O169,S169,E267,J267,O267,S267,E365,J365)</f>
        <v>-2338470</v>
      </c>
      <c r="F70" s="22">
        <f>SUM(K70,P70,F169,K169,P169,U169,F267,K267,P267,U267,F365,K365)</f>
        <v>14481824</v>
      </c>
      <c r="G70" s="73">
        <f>SUM(G8:G69)</f>
        <v>11332326</v>
      </c>
      <c r="H70" s="23">
        <f>SUM(H8:H69)</f>
        <v>103952</v>
      </c>
      <c r="I70" s="23">
        <f>SUM(I8:I69)</f>
        <v>116813</v>
      </c>
      <c r="J70" s="23">
        <f>SUM(J8:J69)</f>
        <v>-1914</v>
      </c>
      <c r="K70" s="22">
        <f>SUM(I70:J70)</f>
        <v>114899</v>
      </c>
      <c r="L70" s="73">
        <f t="shared" ref="L70:Q70" si="11">SUM(L8:L69)</f>
        <v>72876</v>
      </c>
      <c r="M70" s="23">
        <f t="shared" si="11"/>
        <v>14716</v>
      </c>
      <c r="N70" s="23">
        <f t="shared" si="11"/>
        <v>16705</v>
      </c>
      <c r="O70" s="23">
        <f t="shared" si="11"/>
        <v>-325</v>
      </c>
      <c r="P70" s="23">
        <f t="shared" si="11"/>
        <v>16380</v>
      </c>
      <c r="Q70" s="73">
        <f t="shared" si="11"/>
        <v>9237</v>
      </c>
      <c r="R70" s="24"/>
      <c r="S70" s="24"/>
      <c r="T70" s="24"/>
      <c r="U70" s="3"/>
    </row>
    <row r="71" spans="1:21" ht="13.5" customHeight="1" x14ac:dyDescent="0.2">
      <c r="A71" s="86"/>
      <c r="B71" s="86"/>
      <c r="C71" s="97">
        <f>SUM(C8:C69)</f>
        <v>17400787</v>
      </c>
      <c r="D71" s="97">
        <f>SUM(D8:D69)</f>
        <v>21564626</v>
      </c>
      <c r="E71" s="22"/>
      <c r="F71" s="22"/>
      <c r="G71" s="73">
        <f>+L70+Q70+G169+L169+Q169+V169+G267+L267+Q267+V267+G365+L365</f>
        <v>11332326</v>
      </c>
      <c r="H71" s="23"/>
      <c r="I71" s="23"/>
      <c r="J71" s="23"/>
      <c r="K71" s="22"/>
      <c r="L71" s="73"/>
      <c r="M71" s="23"/>
      <c r="N71" s="23"/>
      <c r="O71" s="23"/>
      <c r="P71" s="23"/>
      <c r="Q71" s="73"/>
      <c r="R71" s="24"/>
      <c r="S71" s="24"/>
      <c r="T71" s="24"/>
      <c r="U71" s="3"/>
    </row>
    <row r="72" spans="1:21" ht="15.75" customHeight="1" x14ac:dyDescent="0.2">
      <c r="A72" s="132" t="s">
        <v>13</v>
      </c>
      <c r="B72" s="132"/>
      <c r="C72" s="19"/>
      <c r="D72" s="19"/>
      <c r="E72" s="19"/>
      <c r="F72" s="19"/>
      <c r="G72" s="74"/>
      <c r="H72" s="25"/>
      <c r="I72" s="25"/>
      <c r="J72" s="25"/>
      <c r="K72" s="19"/>
      <c r="L72" s="74"/>
      <c r="M72" s="26"/>
      <c r="N72" s="26"/>
      <c r="O72" s="26"/>
      <c r="P72" s="19">
        <f t="shared" ref="P72:P94" si="12">SUM(N72:O72)</f>
        <v>0</v>
      </c>
      <c r="Q72" s="74"/>
      <c r="R72" s="20"/>
      <c r="S72" s="20"/>
      <c r="T72" s="20"/>
    </row>
    <row r="73" spans="1:21" ht="13.15" customHeight="1" x14ac:dyDescent="0.2">
      <c r="A73" s="52" t="s">
        <v>61</v>
      </c>
      <c r="B73" s="56" t="s">
        <v>32</v>
      </c>
      <c r="C73" s="19">
        <f t="shared" ref="C73:C94" si="13">SUM(H73,M73,C172,H172,M172,R172,C270,H270,M270,R270,C368,H368)</f>
        <v>167716</v>
      </c>
      <c r="D73" s="19">
        <f t="shared" ref="D73:F88" si="14">SUM(I73,N73,D171,I171,N171,R171,D269,I269,N269,R269,D367,I367)</f>
        <v>215059</v>
      </c>
      <c r="E73" s="19">
        <f t="shared" si="14"/>
        <v>33793</v>
      </c>
      <c r="F73" s="19">
        <f t="shared" si="14"/>
        <v>248852</v>
      </c>
      <c r="G73" s="72">
        <f>+L73+Q73+G171+L171+Q171+V171+G269+L269+Q269+V269+G367+L367</f>
        <v>227262</v>
      </c>
      <c r="H73" s="25">
        <v>134794</v>
      </c>
      <c r="I73" s="25">
        <v>155124</v>
      </c>
      <c r="J73" s="25">
        <v>20000</v>
      </c>
      <c r="K73" s="19">
        <f t="shared" ref="K73:K84" si="15">SUM(I73:J73)</f>
        <v>175124</v>
      </c>
      <c r="L73" s="74">
        <v>173087</v>
      </c>
      <c r="M73" s="27">
        <v>32908</v>
      </c>
      <c r="N73" s="27">
        <v>40296</v>
      </c>
      <c r="O73" s="27">
        <v>8393</v>
      </c>
      <c r="P73" s="19">
        <f t="shared" si="12"/>
        <v>48689</v>
      </c>
      <c r="Q73" s="74">
        <v>31828</v>
      </c>
      <c r="R73" s="20"/>
      <c r="S73" s="20"/>
      <c r="T73" s="20"/>
    </row>
    <row r="74" spans="1:21" ht="13.15" customHeight="1" x14ac:dyDescent="0.2">
      <c r="A74" s="52" t="s">
        <v>64</v>
      </c>
      <c r="B74" s="53" t="s">
        <v>8</v>
      </c>
      <c r="C74" s="19">
        <f t="shared" si="13"/>
        <v>2857</v>
      </c>
      <c r="D74" s="19">
        <f t="shared" si="14"/>
        <v>86</v>
      </c>
      <c r="E74" s="19">
        <f t="shared" si="14"/>
        <v>0</v>
      </c>
      <c r="F74" s="19">
        <f t="shared" si="14"/>
        <v>86</v>
      </c>
      <c r="G74" s="72">
        <f t="shared" ref="G74:G94" si="16">+L74+Q74+G172+L172+Q172+V172+G270+L270+Q270+V270+G368+L368</f>
        <v>0</v>
      </c>
      <c r="H74" s="25">
        <v>50</v>
      </c>
      <c r="I74" s="25">
        <v>50</v>
      </c>
      <c r="J74" s="25"/>
      <c r="K74" s="19">
        <f t="shared" si="15"/>
        <v>50</v>
      </c>
      <c r="L74" s="74"/>
      <c r="M74" s="27">
        <v>22</v>
      </c>
      <c r="N74" s="27">
        <v>22</v>
      </c>
      <c r="O74" s="27"/>
      <c r="P74" s="19">
        <f t="shared" si="12"/>
        <v>22</v>
      </c>
      <c r="Q74" s="74"/>
      <c r="R74" s="20"/>
      <c r="S74" s="20"/>
      <c r="T74" s="20"/>
    </row>
    <row r="75" spans="1:21" ht="13.15" customHeight="1" x14ac:dyDescent="0.2">
      <c r="A75" s="52" t="s">
        <v>110</v>
      </c>
      <c r="B75" s="53" t="s">
        <v>111</v>
      </c>
      <c r="C75" s="19">
        <f t="shared" si="13"/>
        <v>0</v>
      </c>
      <c r="D75" s="19">
        <f t="shared" si="14"/>
        <v>17422</v>
      </c>
      <c r="E75" s="19">
        <f t="shared" si="14"/>
        <v>0</v>
      </c>
      <c r="F75" s="19">
        <f t="shared" si="14"/>
        <v>17422</v>
      </c>
      <c r="G75" s="72">
        <f t="shared" si="16"/>
        <v>19169</v>
      </c>
      <c r="H75" s="25"/>
      <c r="I75" s="25"/>
      <c r="J75" s="25"/>
      <c r="K75" s="19">
        <f t="shared" si="15"/>
        <v>0</v>
      </c>
      <c r="L75" s="74"/>
      <c r="M75" s="27"/>
      <c r="N75" s="27"/>
      <c r="O75" s="27"/>
      <c r="P75" s="19"/>
      <c r="Q75" s="74"/>
      <c r="R75" s="20"/>
      <c r="S75" s="20"/>
      <c r="T75" s="20"/>
    </row>
    <row r="76" spans="1:21" ht="13.15" customHeight="1" x14ac:dyDescent="0.2">
      <c r="A76" s="52" t="s">
        <v>79</v>
      </c>
      <c r="B76" s="53" t="s">
        <v>115</v>
      </c>
      <c r="C76" s="19">
        <f t="shared" si="13"/>
        <v>25349</v>
      </c>
      <c r="D76" s="19">
        <f t="shared" si="14"/>
        <v>0</v>
      </c>
      <c r="E76" s="19">
        <f t="shared" si="14"/>
        <v>0</v>
      </c>
      <c r="F76" s="19">
        <f t="shared" si="14"/>
        <v>0</v>
      </c>
      <c r="G76" s="72">
        <f t="shared" si="16"/>
        <v>120</v>
      </c>
      <c r="H76" s="25"/>
      <c r="I76" s="25"/>
      <c r="J76" s="25"/>
      <c r="K76" s="19">
        <f t="shared" si="15"/>
        <v>0</v>
      </c>
      <c r="L76" s="74"/>
      <c r="M76" s="27"/>
      <c r="N76" s="27"/>
      <c r="O76" s="27"/>
      <c r="P76" s="19"/>
      <c r="Q76" s="74"/>
      <c r="R76" s="20"/>
      <c r="S76" s="20"/>
      <c r="T76" s="20"/>
    </row>
    <row r="77" spans="1:21" ht="13.15" customHeight="1" x14ac:dyDescent="0.2">
      <c r="A77" s="52" t="s">
        <v>84</v>
      </c>
      <c r="B77" s="58" t="s">
        <v>28</v>
      </c>
      <c r="C77" s="19">
        <f t="shared" si="13"/>
        <v>5574</v>
      </c>
      <c r="D77" s="19">
        <f t="shared" si="14"/>
        <v>25349</v>
      </c>
      <c r="E77" s="19">
        <f t="shared" si="14"/>
        <v>0</v>
      </c>
      <c r="F77" s="19">
        <f t="shared" si="14"/>
        <v>25349</v>
      </c>
      <c r="G77" s="72">
        <f t="shared" si="16"/>
        <v>28816</v>
      </c>
      <c r="H77" s="25"/>
      <c r="I77" s="25"/>
      <c r="J77" s="25"/>
      <c r="K77" s="19">
        <f t="shared" si="15"/>
        <v>0</v>
      </c>
      <c r="L77" s="74">
        <v>836</v>
      </c>
      <c r="M77" s="27"/>
      <c r="N77" s="27"/>
      <c r="O77" s="27"/>
      <c r="P77" s="19">
        <f t="shared" si="12"/>
        <v>0</v>
      </c>
      <c r="Q77" s="74">
        <v>351</v>
      </c>
      <c r="R77" s="20"/>
      <c r="S77" s="20"/>
      <c r="T77" s="20"/>
    </row>
    <row r="78" spans="1:21" ht="13.15" customHeight="1" x14ac:dyDescent="0.2">
      <c r="A78" s="52" t="s">
        <v>131</v>
      </c>
      <c r="B78" s="58" t="s">
        <v>132</v>
      </c>
      <c r="C78" s="19">
        <f t="shared" si="13"/>
        <v>331</v>
      </c>
      <c r="D78" s="19">
        <f t="shared" si="14"/>
        <v>5574</v>
      </c>
      <c r="E78" s="19">
        <f t="shared" si="14"/>
        <v>0</v>
      </c>
      <c r="F78" s="19">
        <f t="shared" si="14"/>
        <v>5574</v>
      </c>
      <c r="G78" s="72">
        <f t="shared" si="16"/>
        <v>6159</v>
      </c>
      <c r="H78" s="25"/>
      <c r="I78" s="25"/>
      <c r="J78" s="25"/>
      <c r="K78" s="19">
        <f t="shared" si="15"/>
        <v>0</v>
      </c>
      <c r="L78" s="74"/>
      <c r="M78" s="27"/>
      <c r="N78" s="27"/>
      <c r="O78" s="27"/>
      <c r="P78" s="19">
        <f t="shared" si="12"/>
        <v>0</v>
      </c>
      <c r="Q78" s="74"/>
      <c r="R78" s="20"/>
      <c r="S78" s="20"/>
      <c r="T78" s="20"/>
    </row>
    <row r="79" spans="1:21" ht="13.15" customHeight="1" x14ac:dyDescent="0.2">
      <c r="A79" s="52" t="s">
        <v>85</v>
      </c>
      <c r="B79" s="58" t="s">
        <v>57</v>
      </c>
      <c r="C79" s="19">
        <f t="shared" si="13"/>
        <v>0</v>
      </c>
      <c r="D79" s="19">
        <f t="shared" si="14"/>
        <v>331</v>
      </c>
      <c r="E79" s="19">
        <f t="shared" si="14"/>
        <v>0</v>
      </c>
      <c r="F79" s="19">
        <f t="shared" si="14"/>
        <v>331</v>
      </c>
      <c r="G79" s="72">
        <f t="shared" si="16"/>
        <v>0</v>
      </c>
      <c r="H79" s="25"/>
      <c r="I79" s="25"/>
      <c r="J79" s="25"/>
      <c r="K79" s="19">
        <f t="shared" si="15"/>
        <v>0</v>
      </c>
      <c r="L79" s="74"/>
      <c r="M79" s="27"/>
      <c r="N79" s="27"/>
      <c r="O79" s="27"/>
      <c r="P79" s="19">
        <f t="shared" si="12"/>
        <v>0</v>
      </c>
      <c r="Q79" s="74"/>
      <c r="R79" s="20"/>
      <c r="S79" s="20"/>
      <c r="T79" s="20"/>
    </row>
    <row r="80" spans="1:21" ht="12.75" customHeight="1" x14ac:dyDescent="0.2">
      <c r="A80" s="52" t="s">
        <v>104</v>
      </c>
      <c r="B80" s="58" t="s">
        <v>135</v>
      </c>
      <c r="C80" s="19">
        <f t="shared" si="13"/>
        <v>17780</v>
      </c>
      <c r="D80" s="19">
        <f t="shared" si="14"/>
        <v>0</v>
      </c>
      <c r="E80" s="19">
        <f t="shared" si="14"/>
        <v>0</v>
      </c>
      <c r="F80" s="19">
        <f t="shared" si="14"/>
        <v>0</v>
      </c>
      <c r="G80" s="72">
        <f t="shared" si="16"/>
        <v>0</v>
      </c>
      <c r="H80" s="25"/>
      <c r="I80" s="25"/>
      <c r="J80" s="25"/>
      <c r="K80" s="19">
        <f t="shared" si="15"/>
        <v>0</v>
      </c>
      <c r="L80" s="74"/>
      <c r="M80" s="27"/>
      <c r="N80" s="27"/>
      <c r="O80" s="27"/>
      <c r="P80" s="19">
        <f t="shared" si="12"/>
        <v>0</v>
      </c>
      <c r="Q80" s="74"/>
      <c r="R80" s="20"/>
      <c r="S80" s="20"/>
      <c r="T80" s="20"/>
    </row>
    <row r="81" spans="1:21" ht="12.75" customHeight="1" x14ac:dyDescent="0.2">
      <c r="A81" s="51" t="s">
        <v>105</v>
      </c>
      <c r="B81" s="57" t="s">
        <v>29</v>
      </c>
      <c r="C81" s="19">
        <f t="shared" si="13"/>
        <v>2874</v>
      </c>
      <c r="D81" s="19">
        <f t="shared" si="14"/>
        <v>22068</v>
      </c>
      <c r="E81" s="19">
        <f t="shared" si="14"/>
        <v>-10000</v>
      </c>
      <c r="F81" s="19">
        <f t="shared" si="14"/>
        <v>12068</v>
      </c>
      <c r="G81" s="72">
        <f t="shared" si="16"/>
        <v>18600</v>
      </c>
      <c r="H81" s="25">
        <v>180</v>
      </c>
      <c r="I81" s="25">
        <v>180</v>
      </c>
      <c r="J81" s="25"/>
      <c r="K81" s="19">
        <f t="shared" si="15"/>
        <v>180</v>
      </c>
      <c r="L81" s="74">
        <v>189</v>
      </c>
      <c r="M81" s="27">
        <v>24</v>
      </c>
      <c r="N81" s="27">
        <v>24</v>
      </c>
      <c r="O81" s="27"/>
      <c r="P81" s="19">
        <f t="shared" si="12"/>
        <v>24</v>
      </c>
      <c r="Q81" s="74">
        <v>6848</v>
      </c>
      <c r="R81" s="20"/>
      <c r="S81" s="20"/>
      <c r="T81" s="20"/>
    </row>
    <row r="82" spans="1:21" ht="12.75" customHeight="1" x14ac:dyDescent="0.2">
      <c r="A82" s="51" t="s">
        <v>129</v>
      </c>
      <c r="B82" s="53" t="s">
        <v>130</v>
      </c>
      <c r="C82" s="19">
        <f t="shared" si="13"/>
        <v>12169</v>
      </c>
      <c r="D82" s="19">
        <f t="shared" si="14"/>
        <v>7242</v>
      </c>
      <c r="E82" s="19">
        <f t="shared" si="14"/>
        <v>0</v>
      </c>
      <c r="F82" s="19">
        <f t="shared" si="14"/>
        <v>7242</v>
      </c>
      <c r="G82" s="72">
        <f t="shared" si="16"/>
        <v>7052</v>
      </c>
      <c r="H82" s="25"/>
      <c r="I82" s="25"/>
      <c r="J82" s="25"/>
      <c r="K82" s="19">
        <f t="shared" si="15"/>
        <v>0</v>
      </c>
      <c r="L82" s="74">
        <v>553</v>
      </c>
      <c r="M82" s="27"/>
      <c r="N82" s="27"/>
      <c r="O82" s="27"/>
      <c r="P82" s="19">
        <f t="shared" si="12"/>
        <v>0</v>
      </c>
      <c r="Q82" s="74"/>
      <c r="R82" s="20"/>
      <c r="S82" s="20"/>
      <c r="T82" s="20"/>
    </row>
    <row r="83" spans="1:21" ht="12.75" customHeight="1" x14ac:dyDescent="0.2">
      <c r="A83" s="51" t="s">
        <v>88</v>
      </c>
      <c r="B83" s="53" t="s">
        <v>30</v>
      </c>
      <c r="C83" s="19">
        <f t="shared" si="13"/>
        <v>0</v>
      </c>
      <c r="D83" s="19">
        <f t="shared" si="14"/>
        <v>13884</v>
      </c>
      <c r="E83" s="19">
        <f t="shared" si="14"/>
        <v>-7437</v>
      </c>
      <c r="F83" s="19">
        <f t="shared" si="14"/>
        <v>6447</v>
      </c>
      <c r="G83" s="72">
        <f t="shared" si="16"/>
        <v>5527</v>
      </c>
      <c r="H83" s="25"/>
      <c r="I83" s="25"/>
      <c r="J83" s="25"/>
      <c r="K83" s="19">
        <f t="shared" si="15"/>
        <v>0</v>
      </c>
      <c r="L83" s="74"/>
      <c r="M83" s="27"/>
      <c r="N83" s="27"/>
      <c r="O83" s="27"/>
      <c r="P83" s="19">
        <f t="shared" si="12"/>
        <v>0</v>
      </c>
      <c r="Q83" s="74"/>
      <c r="R83" s="20"/>
      <c r="S83" s="20"/>
      <c r="T83" s="20"/>
    </row>
    <row r="84" spans="1:21" ht="12.75" customHeight="1" x14ac:dyDescent="0.2">
      <c r="A84" s="51" t="s">
        <v>89</v>
      </c>
      <c r="B84" s="53" t="s">
        <v>31</v>
      </c>
      <c r="C84" s="19">
        <f t="shared" si="13"/>
        <v>106</v>
      </c>
      <c r="D84" s="19">
        <f t="shared" si="14"/>
        <v>0</v>
      </c>
      <c r="E84" s="19">
        <f t="shared" si="14"/>
        <v>0</v>
      </c>
      <c r="F84" s="19">
        <f t="shared" si="14"/>
        <v>0</v>
      </c>
      <c r="G84" s="72">
        <f t="shared" si="16"/>
        <v>0</v>
      </c>
      <c r="H84" s="25"/>
      <c r="I84" s="25"/>
      <c r="J84" s="25"/>
      <c r="K84" s="19">
        <f t="shared" si="15"/>
        <v>0</v>
      </c>
      <c r="L84" s="74"/>
      <c r="M84" s="27"/>
      <c r="N84" s="27"/>
      <c r="O84" s="27"/>
      <c r="P84" s="19">
        <f t="shared" si="12"/>
        <v>0</v>
      </c>
      <c r="Q84" s="74"/>
      <c r="R84" s="20"/>
      <c r="S84" s="20"/>
      <c r="T84" s="20"/>
    </row>
    <row r="85" spans="1:21" ht="12.75" customHeight="1" x14ac:dyDescent="0.2">
      <c r="A85" s="51" t="s">
        <v>95</v>
      </c>
      <c r="B85" s="53" t="s">
        <v>51</v>
      </c>
      <c r="C85" s="19">
        <f t="shared" si="13"/>
        <v>560</v>
      </c>
      <c r="D85" s="19">
        <f t="shared" si="14"/>
        <v>666</v>
      </c>
      <c r="E85" s="19">
        <f t="shared" si="14"/>
        <v>0</v>
      </c>
      <c r="F85" s="19">
        <f t="shared" si="14"/>
        <v>666</v>
      </c>
      <c r="G85" s="72">
        <f t="shared" si="16"/>
        <v>0</v>
      </c>
      <c r="H85" s="25">
        <v>394</v>
      </c>
      <c r="I85" s="25">
        <v>394</v>
      </c>
      <c r="J85" s="25"/>
      <c r="K85" s="19">
        <f t="shared" ref="K85:K94" si="17">SUM(I85:J85)</f>
        <v>394</v>
      </c>
      <c r="L85" s="74"/>
      <c r="M85" s="27">
        <v>166</v>
      </c>
      <c r="N85" s="27">
        <v>166</v>
      </c>
      <c r="O85" s="27"/>
      <c r="P85" s="19">
        <f t="shared" si="12"/>
        <v>166</v>
      </c>
      <c r="Q85" s="74"/>
      <c r="R85" s="28"/>
      <c r="S85" s="28"/>
      <c r="T85" s="28"/>
    </row>
    <row r="86" spans="1:21" ht="12.75" customHeight="1" x14ac:dyDescent="0.2">
      <c r="A86" s="51" t="s">
        <v>96</v>
      </c>
      <c r="B86" s="53" t="s">
        <v>117</v>
      </c>
      <c r="C86" s="19">
        <f t="shared" si="13"/>
        <v>4699</v>
      </c>
      <c r="D86" s="19">
        <f t="shared" si="14"/>
        <v>0</v>
      </c>
      <c r="E86" s="19">
        <f t="shared" si="14"/>
        <v>0</v>
      </c>
      <c r="F86" s="19">
        <f t="shared" si="14"/>
        <v>0</v>
      </c>
      <c r="G86" s="72">
        <f t="shared" si="16"/>
        <v>0</v>
      </c>
      <c r="H86" s="25"/>
      <c r="I86" s="25"/>
      <c r="J86" s="25"/>
      <c r="K86" s="19">
        <f t="shared" si="17"/>
        <v>0</v>
      </c>
      <c r="L86" s="74"/>
      <c r="M86" s="27"/>
      <c r="N86" s="27"/>
      <c r="O86" s="27"/>
      <c r="P86" s="19">
        <f t="shared" si="12"/>
        <v>0</v>
      </c>
      <c r="Q86" s="74"/>
      <c r="R86" s="28"/>
      <c r="S86" s="28"/>
      <c r="T86" s="28"/>
    </row>
    <row r="87" spans="1:21" ht="12.75" customHeight="1" x14ac:dyDescent="0.2">
      <c r="A87" s="51" t="s">
        <v>118</v>
      </c>
      <c r="B87" s="53" t="s">
        <v>119</v>
      </c>
      <c r="C87" s="19">
        <f t="shared" si="13"/>
        <v>73616</v>
      </c>
      <c r="D87" s="19">
        <f t="shared" si="14"/>
        <v>8315</v>
      </c>
      <c r="E87" s="19">
        <f t="shared" si="14"/>
        <v>0</v>
      </c>
      <c r="F87" s="19">
        <f t="shared" si="14"/>
        <v>8315</v>
      </c>
      <c r="G87" s="72">
        <f t="shared" si="16"/>
        <v>6835</v>
      </c>
      <c r="H87" s="25">
        <v>3200</v>
      </c>
      <c r="I87" s="25">
        <v>3200</v>
      </c>
      <c r="J87" s="25"/>
      <c r="K87" s="19">
        <f t="shared" si="17"/>
        <v>3200</v>
      </c>
      <c r="L87" s="74">
        <v>3177</v>
      </c>
      <c r="M87" s="27">
        <v>416</v>
      </c>
      <c r="N87" s="27">
        <v>416</v>
      </c>
      <c r="O87" s="27"/>
      <c r="P87" s="19">
        <f t="shared" si="12"/>
        <v>416</v>
      </c>
      <c r="Q87" s="74">
        <v>372</v>
      </c>
      <c r="R87" s="28"/>
      <c r="S87" s="28"/>
      <c r="T87" s="28"/>
    </row>
    <row r="88" spans="1:21" ht="12.75" customHeight="1" x14ac:dyDescent="0.2">
      <c r="A88" s="51" t="s">
        <v>143</v>
      </c>
      <c r="B88" s="53" t="s">
        <v>144</v>
      </c>
      <c r="C88" s="19">
        <f t="shared" si="13"/>
        <v>0</v>
      </c>
      <c r="D88" s="19">
        <f t="shared" si="14"/>
        <v>70000</v>
      </c>
      <c r="E88" s="19">
        <f t="shared" si="14"/>
        <v>-50000</v>
      </c>
      <c r="F88" s="19">
        <f t="shared" si="14"/>
        <v>20000</v>
      </c>
      <c r="G88" s="72">
        <f t="shared" si="16"/>
        <v>19715</v>
      </c>
      <c r="H88" s="25"/>
      <c r="I88" s="25"/>
      <c r="J88" s="25"/>
      <c r="K88" s="19">
        <f t="shared" si="17"/>
        <v>0</v>
      </c>
      <c r="L88" s="74"/>
      <c r="M88" s="27"/>
      <c r="N88" s="27"/>
      <c r="O88" s="27"/>
      <c r="P88" s="19">
        <f t="shared" si="12"/>
        <v>0</v>
      </c>
      <c r="Q88" s="74"/>
      <c r="R88" s="28"/>
      <c r="S88" s="28"/>
      <c r="T88" s="28"/>
    </row>
    <row r="89" spans="1:21" ht="12.75" customHeight="1" x14ac:dyDescent="0.2">
      <c r="A89" s="51" t="s">
        <v>147</v>
      </c>
      <c r="B89" s="53" t="s">
        <v>148</v>
      </c>
      <c r="C89" s="19">
        <f t="shared" si="13"/>
        <v>65200</v>
      </c>
      <c r="D89" s="19">
        <f t="shared" ref="D89:F93" si="18">SUM(I89,N89,D187,I187,N187,R187,D285,I285,N285,R285,D383,I383)</f>
        <v>2188</v>
      </c>
      <c r="E89" s="19">
        <f t="shared" si="18"/>
        <v>0</v>
      </c>
      <c r="F89" s="19">
        <f t="shared" si="18"/>
        <v>2188</v>
      </c>
      <c r="G89" s="72">
        <f t="shared" si="16"/>
        <v>3208</v>
      </c>
      <c r="H89" s="25"/>
      <c r="I89" s="25"/>
      <c r="J89" s="25"/>
      <c r="K89" s="19">
        <f t="shared" si="17"/>
        <v>0</v>
      </c>
      <c r="L89" s="74"/>
      <c r="M89" s="27"/>
      <c r="N89" s="27"/>
      <c r="O89" s="27"/>
      <c r="P89" s="19">
        <f t="shared" si="12"/>
        <v>0</v>
      </c>
      <c r="Q89" s="74"/>
      <c r="R89" s="28"/>
      <c r="S89" s="28"/>
      <c r="T89" s="28"/>
    </row>
    <row r="90" spans="1:21" ht="12.75" customHeight="1" x14ac:dyDescent="0.2">
      <c r="A90" s="51"/>
      <c r="B90" s="53" t="s">
        <v>47</v>
      </c>
      <c r="C90" s="19">
        <f t="shared" si="13"/>
        <v>0</v>
      </c>
      <c r="D90" s="19">
        <f t="shared" si="18"/>
        <v>65200</v>
      </c>
      <c r="E90" s="19">
        <f t="shared" si="18"/>
        <v>-21283</v>
      </c>
      <c r="F90" s="19">
        <f t="shared" si="18"/>
        <v>43917</v>
      </c>
      <c r="G90" s="72">
        <f t="shared" si="16"/>
        <v>43917</v>
      </c>
      <c r="H90" s="25"/>
      <c r="I90" s="25"/>
      <c r="J90" s="25"/>
      <c r="K90" s="19">
        <f t="shared" si="17"/>
        <v>0</v>
      </c>
      <c r="L90" s="74"/>
      <c r="M90" s="27"/>
      <c r="N90" s="27"/>
      <c r="O90" s="27"/>
      <c r="P90" s="19">
        <f t="shared" si="12"/>
        <v>0</v>
      </c>
      <c r="Q90" s="74"/>
      <c r="R90" s="28"/>
      <c r="S90" s="28"/>
      <c r="T90" s="28"/>
    </row>
    <row r="91" spans="1:21" ht="12.75" customHeight="1" x14ac:dyDescent="0.2">
      <c r="A91" s="51"/>
      <c r="B91" s="61" t="s">
        <v>18</v>
      </c>
      <c r="C91" s="19">
        <f t="shared" si="13"/>
        <v>7850</v>
      </c>
      <c r="D91" s="19">
        <f t="shared" si="18"/>
        <v>0</v>
      </c>
      <c r="E91" s="19">
        <f t="shared" si="18"/>
        <v>0</v>
      </c>
      <c r="F91" s="19">
        <f t="shared" si="18"/>
        <v>0</v>
      </c>
      <c r="G91" s="72">
        <f t="shared" si="16"/>
        <v>0</v>
      </c>
      <c r="H91" s="25"/>
      <c r="I91" s="25"/>
      <c r="J91" s="25"/>
      <c r="K91" s="19">
        <f t="shared" si="17"/>
        <v>0</v>
      </c>
      <c r="L91" s="74"/>
      <c r="M91" s="27"/>
      <c r="N91" s="27"/>
      <c r="O91" s="27"/>
      <c r="P91" s="19">
        <f t="shared" si="12"/>
        <v>0</v>
      </c>
      <c r="Q91" s="74"/>
      <c r="R91" s="28"/>
      <c r="S91" s="28"/>
      <c r="T91" s="28"/>
    </row>
    <row r="92" spans="1:21" ht="12.75" customHeight="1" x14ac:dyDescent="0.2">
      <c r="A92" s="51"/>
      <c r="B92" s="62" t="s">
        <v>19</v>
      </c>
      <c r="C92" s="19">
        <f t="shared" si="13"/>
        <v>56000</v>
      </c>
      <c r="D92" s="19">
        <f t="shared" si="18"/>
        <v>8150</v>
      </c>
      <c r="E92" s="19">
        <f t="shared" si="18"/>
        <v>49726</v>
      </c>
      <c r="F92" s="19">
        <f t="shared" si="18"/>
        <v>57876</v>
      </c>
      <c r="G92" s="72">
        <f t="shared" si="16"/>
        <v>49953</v>
      </c>
      <c r="H92" s="25"/>
      <c r="I92" s="25"/>
      <c r="J92" s="25"/>
      <c r="K92" s="19">
        <f t="shared" si="17"/>
        <v>0</v>
      </c>
      <c r="L92" s="74"/>
      <c r="M92" s="27"/>
      <c r="N92" s="27"/>
      <c r="O92" s="27"/>
      <c r="P92" s="19">
        <f t="shared" si="12"/>
        <v>0</v>
      </c>
      <c r="Q92" s="74"/>
      <c r="R92" s="20"/>
      <c r="S92" s="28"/>
      <c r="T92" s="28"/>
    </row>
    <row r="93" spans="1:21" ht="12.75" customHeight="1" x14ac:dyDescent="0.2">
      <c r="A93" s="51"/>
      <c r="B93" s="62" t="s">
        <v>48</v>
      </c>
      <c r="C93" s="19">
        <f t="shared" si="13"/>
        <v>1388901</v>
      </c>
      <c r="D93" s="19">
        <f t="shared" si="18"/>
        <v>106035</v>
      </c>
      <c r="E93" s="19">
        <f t="shared" si="18"/>
        <v>-16416</v>
      </c>
      <c r="F93" s="19">
        <f t="shared" si="18"/>
        <v>89619</v>
      </c>
      <c r="G93" s="72">
        <f t="shared" si="16"/>
        <v>84518</v>
      </c>
      <c r="H93" s="25"/>
      <c r="I93" s="25"/>
      <c r="J93" s="25"/>
      <c r="K93" s="19">
        <f t="shared" si="17"/>
        <v>0</v>
      </c>
      <c r="L93" s="74"/>
      <c r="M93" s="27"/>
      <c r="N93" s="27"/>
      <c r="O93" s="27"/>
      <c r="P93" s="19">
        <f t="shared" si="12"/>
        <v>0</v>
      </c>
      <c r="Q93" s="74"/>
      <c r="R93" s="20"/>
      <c r="S93" s="20"/>
      <c r="T93" s="20"/>
    </row>
    <row r="94" spans="1:21" ht="12.75" customHeight="1" x14ac:dyDescent="0.2">
      <c r="A94" s="51"/>
      <c r="B94" s="53" t="s">
        <v>20</v>
      </c>
      <c r="C94" s="19">
        <f t="shared" si="13"/>
        <v>1674310</v>
      </c>
      <c r="D94" s="19">
        <f>SUM(I94,N94,D192,I192,N192,S192,D290,I290,N290,D388,I388)</f>
        <v>1863278</v>
      </c>
      <c r="E94" s="19">
        <f>SUM(J94,O94,E192,J192,O192,T192,E290,J290,O290,E388,J388)</f>
        <v>-78387</v>
      </c>
      <c r="F94" s="19">
        <f>SUM(K94,P94,F192,K192,P192,U192,F290,K290,P290,F388,K388)</f>
        <v>1784891</v>
      </c>
      <c r="G94" s="72">
        <f t="shared" si="16"/>
        <v>1772056</v>
      </c>
      <c r="H94" s="25"/>
      <c r="I94" s="25"/>
      <c r="J94" s="25"/>
      <c r="K94" s="19">
        <f t="shared" si="17"/>
        <v>0</v>
      </c>
      <c r="L94" s="74"/>
      <c r="M94" s="27"/>
      <c r="N94" s="27"/>
      <c r="O94" s="27"/>
      <c r="P94" s="19">
        <f t="shared" si="12"/>
        <v>0</v>
      </c>
      <c r="Q94" s="74"/>
      <c r="R94" s="20"/>
      <c r="S94" s="20"/>
      <c r="T94" s="20"/>
    </row>
    <row r="95" spans="1:21" ht="15" customHeight="1" x14ac:dyDescent="0.2">
      <c r="A95" s="109" t="s">
        <v>15</v>
      </c>
      <c r="B95" s="110"/>
      <c r="C95" s="22">
        <f>SUM(H95,M95,C193,H193,M193,R193,C291,H291,M291,R291,C389,H389)</f>
        <v>1846464</v>
      </c>
      <c r="D95" s="22">
        <f>SUM(I95,N95,D193,I193,N193,S193,D291,I291,N291,S291,D389,I389)</f>
        <v>2430847</v>
      </c>
      <c r="E95" s="22">
        <f>SUM(J95,O95,E193,J193,O193,T193,E291,J291,O291,S291,E389,J389)</f>
        <v>-100004</v>
      </c>
      <c r="F95" s="22">
        <f>SUM(K95,P95,F193,K193,P193,U193,F291,K291,P291,U291,F389,K389)</f>
        <v>2330843</v>
      </c>
      <c r="G95" s="75">
        <f>SUM(G73:G94)</f>
        <v>2292907</v>
      </c>
      <c r="H95" s="22">
        <f t="shared" ref="H95:Q95" si="19">SUM(H73:H94)</f>
        <v>138618</v>
      </c>
      <c r="I95" s="22">
        <f t="shared" si="19"/>
        <v>158948</v>
      </c>
      <c r="J95" s="22">
        <f t="shared" si="19"/>
        <v>20000</v>
      </c>
      <c r="K95" s="22">
        <f t="shared" si="19"/>
        <v>178948</v>
      </c>
      <c r="L95" s="75">
        <f>SUM(L73:L94)</f>
        <v>177842</v>
      </c>
      <c r="M95" s="22">
        <f t="shared" si="19"/>
        <v>33536</v>
      </c>
      <c r="N95" s="22">
        <f t="shared" si="19"/>
        <v>40924</v>
      </c>
      <c r="O95" s="22">
        <f t="shared" si="19"/>
        <v>8393</v>
      </c>
      <c r="P95" s="22">
        <f t="shared" si="19"/>
        <v>49317</v>
      </c>
      <c r="Q95" s="75">
        <f t="shared" si="19"/>
        <v>39399</v>
      </c>
      <c r="R95" s="24"/>
      <c r="S95" s="24"/>
      <c r="T95" s="24"/>
      <c r="U95" s="3"/>
    </row>
    <row r="96" spans="1:21" s="32" customFormat="1" ht="15.75" customHeight="1" x14ac:dyDescent="0.25">
      <c r="A96" s="136" t="s">
        <v>11</v>
      </c>
      <c r="B96" s="137"/>
      <c r="C96" s="22">
        <f>SUM(H96,M96,C194,H194,M194,R194,C292,H292,M292,R292,C390,H390)</f>
        <v>19247251</v>
      </c>
      <c r="D96" s="29">
        <f>SUM(I96,N96,D194,I194,N194,S194,D292,I292,N292,S292,D390,I390)</f>
        <v>23995473</v>
      </c>
      <c r="E96" s="29">
        <f>SUM(J96,O96,E194,J194,O194,T194,E292,J292,O292,T292,E390,J390)</f>
        <v>-7182806</v>
      </c>
      <c r="F96" s="22">
        <f>SUM(K96,P96,F194,K194,P194,U194,F292,K292,P292,U292,F390,K390)</f>
        <v>16812667</v>
      </c>
      <c r="G96" s="76">
        <f>SUM(G70,G95)</f>
        <v>13625233</v>
      </c>
      <c r="H96" s="30">
        <f t="shared" ref="H96:Q96" si="20">SUM(H70,H95)</f>
        <v>242570</v>
      </c>
      <c r="I96" s="30">
        <f t="shared" si="20"/>
        <v>275761</v>
      </c>
      <c r="J96" s="30">
        <f t="shared" si="20"/>
        <v>18086</v>
      </c>
      <c r="K96" s="30">
        <f t="shared" si="20"/>
        <v>293847</v>
      </c>
      <c r="L96" s="76">
        <f>SUM(L70,L95)</f>
        <v>250718</v>
      </c>
      <c r="M96" s="30">
        <f t="shared" si="20"/>
        <v>48252</v>
      </c>
      <c r="N96" s="30">
        <f t="shared" si="20"/>
        <v>57629</v>
      </c>
      <c r="O96" s="30">
        <f t="shared" si="20"/>
        <v>8068</v>
      </c>
      <c r="P96" s="30">
        <f t="shared" si="20"/>
        <v>65697</v>
      </c>
      <c r="Q96" s="76">
        <f t="shared" si="20"/>
        <v>48636</v>
      </c>
      <c r="R96" s="31"/>
      <c r="S96" s="31"/>
      <c r="T96" s="31"/>
      <c r="U96" s="33"/>
    </row>
    <row r="97" spans="1:22" ht="16.899999999999999" customHeight="1" x14ac:dyDescent="0.25">
      <c r="A97" s="104" t="s">
        <v>43</v>
      </c>
      <c r="B97" s="105"/>
      <c r="C97" s="29">
        <f>SUM(H97,M97,C195,H195,M195,Q195,C293,H293,M293,Q293,C391,H391)</f>
        <v>2612047</v>
      </c>
      <c r="D97" s="29">
        <f>SUM(I97,N97,D195,I195,N195,R195,D293,I293,N293,R293,D391,I391)</f>
        <v>2965648</v>
      </c>
      <c r="E97" s="29">
        <f>SUM(J97,O97,E195,J195,O195,S195,E293,J293,O293,S293,E391,J391)</f>
        <v>-207873</v>
      </c>
      <c r="F97" s="29">
        <f>SUM(K97,P97,F195,K195,P195,T195,F293,K293,P293,T293,F391,K391)</f>
        <v>2757775</v>
      </c>
      <c r="G97" s="77">
        <f>SUM(L97,Q97,G195,L195,Q195,U195,G293,L293,Q293,U293,G391,L391)</f>
        <v>2686552</v>
      </c>
      <c r="H97" s="29">
        <v>1591904</v>
      </c>
      <c r="I97" s="29">
        <v>1857973</v>
      </c>
      <c r="J97" s="29">
        <f>75359+504</f>
        <v>75863</v>
      </c>
      <c r="K97" s="29">
        <f>SUM(I97:J97)</f>
        <v>1933836</v>
      </c>
      <c r="L97" s="77">
        <v>1932573</v>
      </c>
      <c r="M97" s="29">
        <v>222817</v>
      </c>
      <c r="N97" s="29">
        <v>250643</v>
      </c>
      <c r="O97" s="29">
        <f>7260+65</f>
        <v>7325</v>
      </c>
      <c r="P97" s="29">
        <f>SUM(N97:O97)</f>
        <v>257968</v>
      </c>
      <c r="Q97" s="77">
        <v>256896</v>
      </c>
      <c r="R97" s="15"/>
      <c r="S97" s="15"/>
      <c r="T97" s="15"/>
    </row>
    <row r="98" spans="1:22" ht="16.899999999999999" customHeight="1" x14ac:dyDescent="0.25">
      <c r="A98" s="104" t="s">
        <v>44</v>
      </c>
      <c r="B98" s="105"/>
      <c r="C98" s="29">
        <f>SUM(H98,M98,C196,H196,M196,Q196,C294,H294,M294,Q294,C392,H392)</f>
        <v>1000891</v>
      </c>
      <c r="D98" s="29">
        <f>SUM(I98,N98,D196,I196,N196,R196,D294,I294,N294,R294,D392,I392)</f>
        <v>1009661</v>
      </c>
      <c r="E98" s="29">
        <f>SUM(J98,O98,E196,J196,O196,S196,E294,J294,O294,S294,E392,J392)</f>
        <v>-137758</v>
      </c>
      <c r="F98" s="29">
        <f>SUM(K98,P98,F196,K196,P196,T196,F294,K294,P294,T294,F392,K392)</f>
        <v>871903</v>
      </c>
      <c r="G98" s="75">
        <f>+L98+Q98+G196+L196+Q196+G294+L294+Q294+V294+G392+L392</f>
        <v>867290</v>
      </c>
      <c r="H98" s="29">
        <v>622260</v>
      </c>
      <c r="I98" s="29">
        <v>623640</v>
      </c>
      <c r="J98" s="29">
        <v>-12784</v>
      </c>
      <c r="K98" s="29">
        <f>SUM(I98:J98)</f>
        <v>610856</v>
      </c>
      <c r="L98" s="77">
        <v>609907</v>
      </c>
      <c r="M98" s="29">
        <v>96932</v>
      </c>
      <c r="N98" s="29">
        <v>96932</v>
      </c>
      <c r="O98" s="29">
        <v>-4166</v>
      </c>
      <c r="P98" s="29">
        <f>SUM(N98:O98)</f>
        <v>92766</v>
      </c>
      <c r="Q98" s="77">
        <v>92345</v>
      </c>
      <c r="R98" s="15"/>
      <c r="S98" s="15"/>
      <c r="T98" s="15"/>
    </row>
    <row r="99" spans="1:22" ht="20.25" customHeight="1" x14ac:dyDescent="0.25">
      <c r="A99" s="104" t="s">
        <v>10</v>
      </c>
      <c r="B99" s="105"/>
      <c r="C99" s="29">
        <f>SUM(H99,M99,C197,H197,M197,R197,C295,H295,M295,R295,C393,H393)</f>
        <v>22854260</v>
      </c>
      <c r="D99" s="29">
        <f>SUM(I99,N99,D197,I197,N197,S197,D295,I295,N295,S295,D393,I393)</f>
        <v>27970782</v>
      </c>
      <c r="E99" s="29">
        <f>SUM(J99,O99,E197,J197,O197,S197,E295,J295,O295,S295,E393,J393)</f>
        <v>-903919</v>
      </c>
      <c r="F99" s="29">
        <f>SUM(K99,P99,F197,K197,P197,U197,F295,K295,P295,U295,F393,K393)</f>
        <v>20442345</v>
      </c>
      <c r="G99" s="77">
        <f t="shared" ref="G99:Q99" si="21">SUM(G96:G98)</f>
        <v>17179075</v>
      </c>
      <c r="H99" s="29">
        <f t="shared" si="21"/>
        <v>2456734</v>
      </c>
      <c r="I99" s="29">
        <f t="shared" si="21"/>
        <v>2757374</v>
      </c>
      <c r="J99" s="29">
        <f t="shared" si="21"/>
        <v>81165</v>
      </c>
      <c r="K99" s="29">
        <f>SUM(K96:K98)</f>
        <v>2838539</v>
      </c>
      <c r="L99" s="77">
        <f>SUM(L96:L98)</f>
        <v>2793198</v>
      </c>
      <c r="M99" s="29">
        <f t="shared" si="21"/>
        <v>368001</v>
      </c>
      <c r="N99" s="29">
        <f t="shared" si="21"/>
        <v>405204</v>
      </c>
      <c r="O99" s="29">
        <f t="shared" si="21"/>
        <v>11227</v>
      </c>
      <c r="P99" s="29">
        <f t="shared" si="21"/>
        <v>416431</v>
      </c>
      <c r="Q99" s="77">
        <f t="shared" si="21"/>
        <v>397877</v>
      </c>
      <c r="R99" s="15"/>
      <c r="S99" s="15"/>
      <c r="T99" s="15"/>
    </row>
    <row r="100" spans="1:22" ht="12.75" customHeight="1" x14ac:dyDescent="0.2">
      <c r="B100" s="32"/>
      <c r="R100" s="1"/>
      <c r="S100" s="1"/>
      <c r="T100" s="4" t="s">
        <v>16</v>
      </c>
    </row>
    <row r="101" spans="1:22" ht="15" customHeight="1" x14ac:dyDescent="0.2">
      <c r="A101" s="112" t="s">
        <v>149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</row>
    <row r="102" spans="1:22" ht="12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133"/>
      <c r="N102" s="133"/>
      <c r="O102" s="133"/>
      <c r="P102" s="133"/>
      <c r="Q102" s="133"/>
      <c r="R102" s="1"/>
      <c r="S102" s="9"/>
      <c r="T102" s="9" t="s">
        <v>17</v>
      </c>
    </row>
    <row r="103" spans="1:22" ht="12.6" customHeight="1" x14ac:dyDescent="0.2">
      <c r="A103" s="121" t="s">
        <v>60</v>
      </c>
      <c r="B103" s="115" t="s">
        <v>2</v>
      </c>
      <c r="C103" s="123" t="s">
        <v>1</v>
      </c>
      <c r="D103" s="124"/>
      <c r="E103" s="124"/>
      <c r="F103" s="124"/>
      <c r="G103" s="125"/>
      <c r="H103" s="123" t="s">
        <v>34</v>
      </c>
      <c r="I103" s="124"/>
      <c r="J103" s="124"/>
      <c r="K103" s="124"/>
      <c r="L103" s="125"/>
      <c r="M103" s="117" t="s">
        <v>41</v>
      </c>
      <c r="N103" s="118"/>
      <c r="O103" s="118"/>
      <c r="P103" s="118"/>
      <c r="Q103" s="118"/>
      <c r="R103" s="118"/>
      <c r="S103" s="118"/>
      <c r="T103" s="118"/>
      <c r="U103" s="118"/>
      <c r="V103" s="119"/>
    </row>
    <row r="104" spans="1:22" ht="12.6" customHeight="1" x14ac:dyDescent="0.2">
      <c r="A104" s="121"/>
      <c r="B104" s="122"/>
      <c r="C104" s="126"/>
      <c r="D104" s="127"/>
      <c r="E104" s="127"/>
      <c r="F104" s="127"/>
      <c r="G104" s="128"/>
      <c r="H104" s="126"/>
      <c r="I104" s="127"/>
      <c r="J104" s="127"/>
      <c r="K104" s="127"/>
      <c r="L104" s="128"/>
      <c r="M104" s="126" t="s">
        <v>42</v>
      </c>
      <c r="N104" s="127"/>
      <c r="O104" s="127"/>
      <c r="P104" s="127"/>
      <c r="Q104" s="128"/>
      <c r="R104" s="117" t="s">
        <v>6</v>
      </c>
      <c r="S104" s="118"/>
      <c r="T104" s="118"/>
      <c r="U104" s="118"/>
      <c r="V104" s="119"/>
    </row>
    <row r="105" spans="1:22" ht="25.9" customHeight="1" x14ac:dyDescent="0.2">
      <c r="A105" s="121"/>
      <c r="B105" s="116"/>
      <c r="C105" s="17" t="s">
        <v>150</v>
      </c>
      <c r="D105" s="10" t="s">
        <v>39</v>
      </c>
      <c r="E105" s="10" t="s">
        <v>40</v>
      </c>
      <c r="F105" s="10" t="s">
        <v>39</v>
      </c>
      <c r="G105" s="71" t="s">
        <v>153</v>
      </c>
      <c r="H105" s="17" t="s">
        <v>150</v>
      </c>
      <c r="I105" s="10" t="s">
        <v>39</v>
      </c>
      <c r="J105" s="10" t="s">
        <v>40</v>
      </c>
      <c r="K105" s="10" t="s">
        <v>39</v>
      </c>
      <c r="L105" s="71" t="s">
        <v>153</v>
      </c>
      <c r="M105" s="17" t="s">
        <v>150</v>
      </c>
      <c r="N105" s="10" t="s">
        <v>39</v>
      </c>
      <c r="O105" s="10" t="s">
        <v>40</v>
      </c>
      <c r="P105" s="10" t="s">
        <v>39</v>
      </c>
      <c r="Q105" s="71" t="s">
        <v>153</v>
      </c>
      <c r="R105" s="17" t="s">
        <v>150</v>
      </c>
      <c r="S105" s="10" t="s">
        <v>39</v>
      </c>
      <c r="T105" s="10" t="s">
        <v>40</v>
      </c>
      <c r="U105" s="10" t="s">
        <v>39</v>
      </c>
      <c r="V105" s="71" t="s">
        <v>153</v>
      </c>
    </row>
    <row r="106" spans="1:22" ht="18.75" customHeight="1" x14ac:dyDescent="0.2">
      <c r="A106" s="107" t="s">
        <v>12</v>
      </c>
      <c r="B106" s="108"/>
      <c r="C106" s="10"/>
      <c r="D106" s="10"/>
      <c r="E106" s="10"/>
      <c r="F106" s="10"/>
      <c r="G106" s="71"/>
      <c r="H106" s="10"/>
      <c r="I106" s="10"/>
      <c r="J106" s="10"/>
      <c r="K106" s="10"/>
      <c r="L106" s="71"/>
      <c r="M106" s="10"/>
      <c r="N106" s="10"/>
      <c r="O106" s="10"/>
      <c r="P106" s="35"/>
      <c r="Q106" s="81"/>
      <c r="R106" s="36"/>
      <c r="S106" s="35"/>
      <c r="T106" s="36"/>
      <c r="U106" s="37"/>
      <c r="V106" s="84"/>
    </row>
    <row r="107" spans="1:22" ht="12.75" customHeight="1" x14ac:dyDescent="0.2">
      <c r="A107" s="52" t="s">
        <v>61</v>
      </c>
      <c r="B107" s="56" t="s">
        <v>32</v>
      </c>
      <c r="C107" s="58">
        <v>374018</v>
      </c>
      <c r="D107" s="58">
        <v>384668</v>
      </c>
      <c r="E107" s="54">
        <v>1150</v>
      </c>
      <c r="F107" s="54">
        <f>SUM(D107:E107)</f>
        <v>385818</v>
      </c>
      <c r="G107" s="72">
        <f>589826-146108</f>
        <v>443718</v>
      </c>
      <c r="H107" s="19"/>
      <c r="I107" s="19"/>
      <c r="J107" s="19"/>
      <c r="K107" s="19"/>
      <c r="L107" s="72"/>
      <c r="M107" s="19"/>
      <c r="N107" s="19"/>
      <c r="O107" s="19"/>
      <c r="P107" s="19"/>
      <c r="Q107" s="72"/>
      <c r="R107" s="19"/>
      <c r="S107" s="19"/>
      <c r="T107" s="19"/>
      <c r="U107" s="37"/>
      <c r="V107" s="84"/>
    </row>
    <row r="108" spans="1:22" ht="12.75" customHeight="1" x14ac:dyDescent="0.2">
      <c r="A108" s="52" t="s">
        <v>62</v>
      </c>
      <c r="B108" s="57" t="s">
        <v>22</v>
      </c>
      <c r="C108" s="58">
        <v>1461</v>
      </c>
      <c r="D108" s="58">
        <v>1461</v>
      </c>
      <c r="E108" s="54">
        <v>-82</v>
      </c>
      <c r="F108" s="54">
        <f t="shared" ref="F108:F150" si="22">SUM(D108:E108)</f>
        <v>1379</v>
      </c>
      <c r="G108" s="72">
        <v>505</v>
      </c>
      <c r="H108" s="19"/>
      <c r="I108" s="19"/>
      <c r="J108" s="19"/>
      <c r="K108" s="19"/>
      <c r="L108" s="72"/>
      <c r="M108" s="19"/>
      <c r="N108" s="19"/>
      <c r="O108" s="19"/>
      <c r="P108" s="19"/>
      <c r="Q108" s="72"/>
      <c r="R108" s="19"/>
      <c r="S108" s="19"/>
      <c r="T108" s="19"/>
      <c r="U108" s="37"/>
      <c r="V108" s="84"/>
    </row>
    <row r="109" spans="1:22" ht="12.75" customHeight="1" x14ac:dyDescent="0.2">
      <c r="A109" s="52" t="s">
        <v>63</v>
      </c>
      <c r="B109" s="53" t="s">
        <v>23</v>
      </c>
      <c r="C109" s="58">
        <v>404104</v>
      </c>
      <c r="D109" s="58">
        <v>422706</v>
      </c>
      <c r="E109" s="54">
        <v>-358000</v>
      </c>
      <c r="F109" s="54">
        <f t="shared" si="22"/>
        <v>64706</v>
      </c>
      <c r="G109" s="72">
        <v>64441</v>
      </c>
      <c r="H109" s="19"/>
      <c r="I109" s="19"/>
      <c r="J109" s="19"/>
      <c r="K109" s="19"/>
      <c r="L109" s="72"/>
      <c r="M109" s="19"/>
      <c r="N109" s="19"/>
      <c r="O109" s="19"/>
      <c r="P109" s="19"/>
      <c r="Q109" s="72"/>
      <c r="R109" s="19"/>
      <c r="S109" s="19"/>
      <c r="T109" s="19"/>
      <c r="U109" s="37"/>
      <c r="V109" s="84"/>
    </row>
    <row r="110" spans="1:22" ht="12.75" customHeight="1" x14ac:dyDescent="0.2">
      <c r="A110" s="52" t="s">
        <v>64</v>
      </c>
      <c r="B110" s="53" t="s">
        <v>8</v>
      </c>
      <c r="C110" s="58">
        <v>5588</v>
      </c>
      <c r="D110" s="58">
        <v>5588</v>
      </c>
      <c r="E110" s="54"/>
      <c r="F110" s="54">
        <f t="shared" si="22"/>
        <v>5588</v>
      </c>
      <c r="G110" s="72">
        <v>2651</v>
      </c>
      <c r="H110" s="19"/>
      <c r="I110" s="19"/>
      <c r="J110" s="19"/>
      <c r="K110" s="19"/>
      <c r="L110" s="72"/>
      <c r="M110" s="19"/>
      <c r="N110" s="19"/>
      <c r="O110" s="19"/>
      <c r="P110" s="19"/>
      <c r="Q110" s="72"/>
      <c r="R110" s="19"/>
      <c r="S110" s="19"/>
      <c r="T110" s="19"/>
      <c r="U110" s="37"/>
      <c r="V110" s="84"/>
    </row>
    <row r="111" spans="1:22" ht="12.75" customHeight="1" x14ac:dyDescent="0.2">
      <c r="A111" s="51" t="s">
        <v>65</v>
      </c>
      <c r="B111" s="56" t="s">
        <v>106</v>
      </c>
      <c r="C111" s="58"/>
      <c r="D111" s="58"/>
      <c r="E111" s="54"/>
      <c r="F111" s="54">
        <f t="shared" si="22"/>
        <v>0</v>
      </c>
      <c r="G111" s="72"/>
      <c r="H111" s="19"/>
      <c r="I111" s="19"/>
      <c r="J111" s="19"/>
      <c r="K111" s="19"/>
      <c r="L111" s="72"/>
      <c r="M111" s="19"/>
      <c r="N111" s="19"/>
      <c r="O111" s="19"/>
      <c r="P111" s="19"/>
      <c r="Q111" s="72"/>
      <c r="R111" s="19"/>
      <c r="S111" s="19"/>
      <c r="T111" s="19"/>
      <c r="U111" s="37"/>
      <c r="V111" s="84"/>
    </row>
    <row r="112" spans="1:22" ht="12.75" customHeight="1" x14ac:dyDescent="0.2">
      <c r="A112" s="51" t="s">
        <v>66</v>
      </c>
      <c r="B112" s="56" t="s">
        <v>53</v>
      </c>
      <c r="C112" s="58"/>
      <c r="D112" s="58"/>
      <c r="E112" s="54"/>
      <c r="F112" s="54">
        <f t="shared" si="22"/>
        <v>0</v>
      </c>
      <c r="G112" s="72"/>
      <c r="H112" s="19"/>
      <c r="I112" s="19"/>
      <c r="J112" s="19"/>
      <c r="K112" s="19"/>
      <c r="L112" s="72"/>
      <c r="M112" s="19"/>
      <c r="N112" s="19"/>
      <c r="O112" s="19"/>
      <c r="P112" s="19"/>
      <c r="Q112" s="72"/>
      <c r="R112" s="19"/>
      <c r="S112" s="19"/>
      <c r="T112" s="19"/>
      <c r="U112" s="37"/>
      <c r="V112" s="84"/>
    </row>
    <row r="113" spans="1:22" ht="12.75" customHeight="1" x14ac:dyDescent="0.2">
      <c r="A113" s="52" t="s">
        <v>67</v>
      </c>
      <c r="B113" s="53" t="s">
        <v>24</v>
      </c>
      <c r="C113" s="58">
        <v>535</v>
      </c>
      <c r="D113" s="58">
        <v>535</v>
      </c>
      <c r="E113" s="54"/>
      <c r="F113" s="54">
        <f t="shared" si="22"/>
        <v>535</v>
      </c>
      <c r="G113" s="72">
        <v>13</v>
      </c>
      <c r="H113" s="19"/>
      <c r="I113" s="19"/>
      <c r="J113" s="19"/>
      <c r="K113" s="19"/>
      <c r="L113" s="72"/>
      <c r="M113" s="19"/>
      <c r="N113" s="19"/>
      <c r="O113" s="19"/>
      <c r="P113" s="19"/>
      <c r="Q113" s="72"/>
      <c r="R113" s="19"/>
      <c r="S113" s="19"/>
      <c r="T113" s="19"/>
      <c r="U113" s="37"/>
      <c r="V113" s="84"/>
    </row>
    <row r="114" spans="1:22" ht="12.75" customHeight="1" x14ac:dyDescent="0.2">
      <c r="A114" s="52" t="s">
        <v>138</v>
      </c>
      <c r="B114" s="53" t="s">
        <v>139</v>
      </c>
      <c r="C114" s="58">
        <v>140</v>
      </c>
      <c r="D114" s="58">
        <v>140</v>
      </c>
      <c r="E114" s="54"/>
      <c r="F114" s="54">
        <f t="shared" si="22"/>
        <v>140</v>
      </c>
      <c r="G114" s="72">
        <v>48</v>
      </c>
      <c r="H114" s="19"/>
      <c r="I114" s="19"/>
      <c r="J114" s="19"/>
      <c r="K114" s="19"/>
      <c r="L114" s="72"/>
      <c r="M114" s="19"/>
      <c r="N114" s="19"/>
      <c r="O114" s="19"/>
      <c r="P114" s="19"/>
      <c r="Q114" s="72"/>
      <c r="R114" s="19"/>
      <c r="S114" s="19"/>
      <c r="T114" s="19"/>
      <c r="U114" s="37"/>
      <c r="V114" s="84"/>
    </row>
    <row r="115" spans="1:22" ht="12.75" customHeight="1" x14ac:dyDescent="0.2">
      <c r="A115" s="52" t="s">
        <v>68</v>
      </c>
      <c r="B115" s="53" t="s">
        <v>107</v>
      </c>
      <c r="C115" s="58">
        <v>11584</v>
      </c>
      <c r="D115" s="58">
        <v>11584</v>
      </c>
      <c r="E115" s="54">
        <f>-205-3456</f>
        <v>-3661</v>
      </c>
      <c r="F115" s="54">
        <f t="shared" si="22"/>
        <v>7923</v>
      </c>
      <c r="G115" s="72">
        <v>7568</v>
      </c>
      <c r="H115" s="19"/>
      <c r="I115" s="19"/>
      <c r="J115" s="19"/>
      <c r="K115" s="19"/>
      <c r="L115" s="72"/>
      <c r="M115" s="19"/>
      <c r="N115" s="19"/>
      <c r="O115" s="19"/>
      <c r="P115" s="19"/>
      <c r="Q115" s="72"/>
      <c r="R115" s="19"/>
      <c r="S115" s="19"/>
      <c r="T115" s="19"/>
      <c r="U115" s="37"/>
      <c r="V115" s="84"/>
    </row>
    <row r="116" spans="1:22" ht="12.75" customHeight="1" x14ac:dyDescent="0.2">
      <c r="A116" s="52" t="s">
        <v>69</v>
      </c>
      <c r="B116" s="53" t="s">
        <v>25</v>
      </c>
      <c r="C116" s="58"/>
      <c r="D116" s="58"/>
      <c r="E116" s="54"/>
      <c r="F116" s="54">
        <f t="shared" si="22"/>
        <v>0</v>
      </c>
      <c r="G116" s="72"/>
      <c r="H116" s="19"/>
      <c r="I116" s="19"/>
      <c r="J116" s="19"/>
      <c r="K116" s="19"/>
      <c r="L116" s="72"/>
      <c r="M116" s="19"/>
      <c r="N116" s="19"/>
      <c r="O116" s="19"/>
      <c r="P116" s="19"/>
      <c r="Q116" s="72"/>
      <c r="R116" s="19"/>
      <c r="S116" s="19"/>
      <c r="T116" s="19"/>
      <c r="U116" s="37"/>
      <c r="V116" s="84"/>
    </row>
    <row r="117" spans="1:22" ht="12.75" customHeight="1" x14ac:dyDescent="0.2">
      <c r="A117" s="52" t="s">
        <v>108</v>
      </c>
      <c r="B117" s="53" t="s">
        <v>109</v>
      </c>
      <c r="C117" s="58">
        <v>3000</v>
      </c>
      <c r="D117" s="58">
        <v>51978</v>
      </c>
      <c r="E117" s="54">
        <f>953+949-45000</f>
        <v>-43098</v>
      </c>
      <c r="F117" s="54">
        <f t="shared" si="22"/>
        <v>8880</v>
      </c>
      <c r="G117" s="72">
        <v>8072</v>
      </c>
      <c r="H117" s="19"/>
      <c r="I117" s="19"/>
      <c r="J117" s="19"/>
      <c r="K117" s="19"/>
      <c r="L117" s="72"/>
      <c r="M117" s="19"/>
      <c r="N117" s="19"/>
      <c r="O117" s="19"/>
      <c r="P117" s="19"/>
      <c r="Q117" s="72"/>
      <c r="R117" s="19"/>
      <c r="S117" s="19"/>
      <c r="T117" s="19"/>
      <c r="U117" s="37"/>
      <c r="V117" s="84"/>
    </row>
    <row r="118" spans="1:22" ht="12.75" customHeight="1" x14ac:dyDescent="0.2">
      <c r="A118" s="52" t="s">
        <v>110</v>
      </c>
      <c r="B118" s="53" t="s">
        <v>111</v>
      </c>
      <c r="C118" s="58">
        <v>7193</v>
      </c>
      <c r="D118" s="58">
        <v>7193</v>
      </c>
      <c r="E118" s="54"/>
      <c r="F118" s="54">
        <f t="shared" si="22"/>
        <v>7193</v>
      </c>
      <c r="G118" s="72">
        <v>6565</v>
      </c>
      <c r="H118" s="19"/>
      <c r="I118" s="19"/>
      <c r="J118" s="19"/>
      <c r="K118" s="19"/>
      <c r="L118" s="72"/>
      <c r="M118" s="19"/>
      <c r="N118" s="19"/>
      <c r="O118" s="19"/>
      <c r="P118" s="19"/>
      <c r="Q118" s="72"/>
      <c r="R118" s="19"/>
      <c r="S118" s="19"/>
      <c r="T118" s="19"/>
      <c r="U118" s="37"/>
      <c r="V118" s="84"/>
    </row>
    <row r="119" spans="1:22" ht="12.75" customHeight="1" x14ac:dyDescent="0.2">
      <c r="A119" s="52" t="s">
        <v>70</v>
      </c>
      <c r="B119" s="53" t="s">
        <v>26</v>
      </c>
      <c r="C119" s="58">
        <v>64770</v>
      </c>
      <c r="D119" s="58">
        <v>64770</v>
      </c>
      <c r="E119" s="54">
        <f>-618-63000</f>
        <v>-63618</v>
      </c>
      <c r="F119" s="54">
        <f t="shared" si="22"/>
        <v>1152</v>
      </c>
      <c r="G119" s="72">
        <v>485</v>
      </c>
      <c r="H119" s="19"/>
      <c r="I119" s="19"/>
      <c r="J119" s="19"/>
      <c r="K119" s="19"/>
      <c r="L119" s="72"/>
      <c r="M119" s="19"/>
      <c r="N119" s="19"/>
      <c r="O119" s="19"/>
      <c r="P119" s="19"/>
      <c r="Q119" s="72"/>
      <c r="R119" s="19"/>
      <c r="S119" s="19"/>
      <c r="T119" s="19"/>
      <c r="U119" s="37"/>
      <c r="V119" s="84"/>
    </row>
    <row r="120" spans="1:22" ht="12.75" customHeight="1" x14ac:dyDescent="0.2">
      <c r="A120" s="52" t="s">
        <v>71</v>
      </c>
      <c r="B120" s="53" t="s">
        <v>54</v>
      </c>
      <c r="C120" s="58">
        <v>12700</v>
      </c>
      <c r="D120" s="58">
        <v>12700</v>
      </c>
      <c r="E120" s="54">
        <v>-12700</v>
      </c>
      <c r="F120" s="54">
        <f t="shared" si="22"/>
        <v>0</v>
      </c>
      <c r="G120" s="72"/>
      <c r="H120" s="19"/>
      <c r="I120" s="19"/>
      <c r="J120" s="19"/>
      <c r="K120" s="19"/>
      <c r="L120" s="72"/>
      <c r="M120" s="19"/>
      <c r="N120" s="19"/>
      <c r="O120" s="19"/>
      <c r="P120" s="19"/>
      <c r="Q120" s="72"/>
      <c r="R120" s="19"/>
      <c r="S120" s="19"/>
      <c r="T120" s="19"/>
      <c r="U120" s="37"/>
      <c r="V120" s="84"/>
    </row>
    <row r="121" spans="1:22" ht="12.75" customHeight="1" x14ac:dyDescent="0.2">
      <c r="A121" s="52" t="s">
        <v>112</v>
      </c>
      <c r="B121" s="53" t="s">
        <v>113</v>
      </c>
      <c r="C121" s="58">
        <v>13795</v>
      </c>
      <c r="D121" s="58">
        <v>13795</v>
      </c>
      <c r="E121" s="54">
        <v>-12000</v>
      </c>
      <c r="F121" s="54">
        <f t="shared" si="22"/>
        <v>1795</v>
      </c>
      <c r="G121" s="72">
        <v>915</v>
      </c>
      <c r="H121" s="19"/>
      <c r="I121" s="19"/>
      <c r="J121" s="19"/>
      <c r="K121" s="19"/>
      <c r="L121" s="72"/>
      <c r="M121" s="19"/>
      <c r="N121" s="19"/>
      <c r="O121" s="19"/>
      <c r="P121" s="19"/>
      <c r="Q121" s="72"/>
      <c r="R121" s="19"/>
      <c r="S121" s="19"/>
      <c r="T121" s="19"/>
      <c r="U121" s="37"/>
      <c r="V121" s="84"/>
    </row>
    <row r="122" spans="1:22" ht="12.75" customHeight="1" x14ac:dyDescent="0.2">
      <c r="A122" s="52" t="s">
        <v>73</v>
      </c>
      <c r="B122" s="53" t="s">
        <v>72</v>
      </c>
      <c r="C122" s="58">
        <v>36830</v>
      </c>
      <c r="D122" s="58">
        <v>42031</v>
      </c>
      <c r="E122" s="54">
        <v>-14000</v>
      </c>
      <c r="F122" s="54">
        <f t="shared" si="22"/>
        <v>28031</v>
      </c>
      <c r="G122" s="72">
        <v>27737</v>
      </c>
      <c r="H122" s="19"/>
      <c r="I122" s="19"/>
      <c r="J122" s="19"/>
      <c r="K122" s="19"/>
      <c r="L122" s="72"/>
      <c r="M122" s="19"/>
      <c r="N122" s="19"/>
      <c r="O122" s="19"/>
      <c r="P122" s="19"/>
      <c r="Q122" s="72"/>
      <c r="R122" s="19"/>
      <c r="S122" s="19"/>
      <c r="T122" s="19"/>
      <c r="U122" s="37"/>
      <c r="V122" s="84"/>
    </row>
    <row r="123" spans="1:22" ht="12.75" customHeight="1" x14ac:dyDescent="0.2">
      <c r="A123" s="52" t="s">
        <v>74</v>
      </c>
      <c r="B123" s="53" t="s">
        <v>114</v>
      </c>
      <c r="C123" s="58">
        <v>10172</v>
      </c>
      <c r="D123" s="58">
        <v>10172</v>
      </c>
      <c r="E123" s="54">
        <v>-5000</v>
      </c>
      <c r="F123" s="54">
        <f t="shared" si="22"/>
        <v>5172</v>
      </c>
      <c r="G123" s="72">
        <v>5006</v>
      </c>
      <c r="H123" s="19"/>
      <c r="I123" s="19"/>
      <c r="J123" s="19"/>
      <c r="K123" s="19"/>
      <c r="L123" s="72"/>
      <c r="M123" s="19"/>
      <c r="N123" s="19"/>
      <c r="O123" s="19"/>
      <c r="P123" s="19"/>
      <c r="Q123" s="72"/>
      <c r="R123" s="19"/>
      <c r="S123" s="19"/>
      <c r="T123" s="19"/>
      <c r="U123" s="37"/>
      <c r="V123" s="84"/>
    </row>
    <row r="124" spans="1:22" ht="12.75" customHeight="1" x14ac:dyDescent="0.2">
      <c r="A124" s="52" t="s">
        <v>75</v>
      </c>
      <c r="B124" s="53" t="s">
        <v>45</v>
      </c>
      <c r="C124" s="58">
        <v>7620</v>
      </c>
      <c r="D124" s="58">
        <v>7620</v>
      </c>
      <c r="E124" s="54">
        <v>-5000</v>
      </c>
      <c r="F124" s="54">
        <f t="shared" si="22"/>
        <v>2620</v>
      </c>
      <c r="G124" s="72">
        <v>2058</v>
      </c>
      <c r="H124" s="19"/>
      <c r="I124" s="19"/>
      <c r="J124" s="19"/>
      <c r="K124" s="19"/>
      <c r="L124" s="72"/>
      <c r="M124" s="19"/>
      <c r="N124" s="19"/>
      <c r="O124" s="19"/>
      <c r="P124" s="19"/>
      <c r="Q124" s="72"/>
      <c r="R124" s="19"/>
      <c r="S124" s="19"/>
      <c r="T124" s="19"/>
      <c r="U124" s="37"/>
      <c r="V124" s="84"/>
    </row>
    <row r="125" spans="1:22" ht="12.75" customHeight="1" x14ac:dyDescent="0.2">
      <c r="A125" s="52" t="s">
        <v>76</v>
      </c>
      <c r="B125" s="53" t="s">
        <v>50</v>
      </c>
      <c r="C125" s="58">
        <v>47562</v>
      </c>
      <c r="D125" s="58">
        <v>47562</v>
      </c>
      <c r="E125" s="54">
        <f>-772-38000</f>
        <v>-38772</v>
      </c>
      <c r="F125" s="54">
        <f t="shared" si="22"/>
        <v>8790</v>
      </c>
      <c r="G125" s="72">
        <v>8183</v>
      </c>
      <c r="H125" s="19"/>
      <c r="I125" s="19"/>
      <c r="J125" s="19"/>
      <c r="K125" s="19"/>
      <c r="L125" s="72"/>
      <c r="M125" s="19"/>
      <c r="N125" s="19"/>
      <c r="O125" s="19"/>
      <c r="P125" s="19"/>
      <c r="Q125" s="72"/>
      <c r="R125" s="19"/>
      <c r="S125" s="19"/>
      <c r="T125" s="19"/>
      <c r="U125" s="37"/>
      <c r="V125" s="84"/>
    </row>
    <row r="126" spans="1:22" ht="12.75" customHeight="1" x14ac:dyDescent="0.2">
      <c r="A126" s="52" t="s">
        <v>77</v>
      </c>
      <c r="B126" s="53" t="s">
        <v>55</v>
      </c>
      <c r="C126" s="58">
        <v>73085</v>
      </c>
      <c r="D126" s="58">
        <v>73085</v>
      </c>
      <c r="E126" s="54">
        <f>-3683+1016-31546-37000</f>
        <v>-71213</v>
      </c>
      <c r="F126" s="54">
        <f t="shared" si="22"/>
        <v>1872</v>
      </c>
      <c r="G126" s="72">
        <v>1318</v>
      </c>
      <c r="H126" s="19"/>
      <c r="I126" s="19"/>
      <c r="J126" s="19"/>
      <c r="K126" s="19"/>
      <c r="L126" s="72"/>
      <c r="M126" s="19"/>
      <c r="N126" s="19"/>
      <c r="O126" s="19"/>
      <c r="P126" s="19"/>
      <c r="Q126" s="72"/>
      <c r="R126" s="19"/>
      <c r="S126" s="19"/>
      <c r="T126" s="19"/>
      <c r="U126" s="37"/>
      <c r="V126" s="84"/>
    </row>
    <row r="127" spans="1:22" ht="12.75" customHeight="1" x14ac:dyDescent="0.2">
      <c r="A127" s="52" t="s">
        <v>78</v>
      </c>
      <c r="B127" s="53" t="s">
        <v>46</v>
      </c>
      <c r="C127" s="58">
        <v>10225</v>
      </c>
      <c r="D127" s="58">
        <v>10225</v>
      </c>
      <c r="E127" s="54">
        <v>-10000</v>
      </c>
      <c r="F127" s="54">
        <f t="shared" si="22"/>
        <v>225</v>
      </c>
      <c r="G127" s="72"/>
      <c r="H127" s="19"/>
      <c r="I127" s="19"/>
      <c r="J127" s="19"/>
      <c r="K127" s="19"/>
      <c r="L127" s="72"/>
      <c r="M127" s="19"/>
      <c r="N127" s="19"/>
      <c r="O127" s="19"/>
      <c r="P127" s="19"/>
      <c r="Q127" s="72"/>
      <c r="R127" s="19"/>
      <c r="S127" s="19"/>
      <c r="T127" s="19"/>
      <c r="U127" s="37"/>
      <c r="V127" s="84"/>
    </row>
    <row r="128" spans="1:22" ht="12.75" customHeight="1" x14ac:dyDescent="0.2">
      <c r="A128" s="52" t="s">
        <v>79</v>
      </c>
      <c r="B128" s="53" t="s">
        <v>115</v>
      </c>
      <c r="C128" s="58">
        <v>11960</v>
      </c>
      <c r="D128" s="58">
        <v>11960</v>
      </c>
      <c r="E128" s="54">
        <v>-10000</v>
      </c>
      <c r="F128" s="54">
        <f t="shared" si="22"/>
        <v>1960</v>
      </c>
      <c r="G128" s="72">
        <v>1638</v>
      </c>
      <c r="H128" s="19"/>
      <c r="I128" s="19"/>
      <c r="J128" s="19"/>
      <c r="K128" s="19"/>
      <c r="L128" s="72"/>
      <c r="M128" s="19"/>
      <c r="N128" s="19"/>
      <c r="O128" s="19"/>
      <c r="P128" s="19"/>
      <c r="Q128" s="72"/>
      <c r="R128" s="19"/>
      <c r="S128" s="19"/>
      <c r="T128" s="19"/>
      <c r="U128" s="37"/>
      <c r="V128" s="84"/>
    </row>
    <row r="129" spans="1:22" ht="12.75" customHeight="1" x14ac:dyDescent="0.2">
      <c r="A129" s="52" t="s">
        <v>80</v>
      </c>
      <c r="B129" s="53" t="s">
        <v>59</v>
      </c>
      <c r="C129" s="58">
        <v>30861</v>
      </c>
      <c r="D129" s="58">
        <v>30861</v>
      </c>
      <c r="E129" s="54">
        <v>-20000</v>
      </c>
      <c r="F129" s="54">
        <f t="shared" si="22"/>
        <v>10861</v>
      </c>
      <c r="G129" s="72">
        <v>10533</v>
      </c>
      <c r="H129" s="19"/>
      <c r="I129" s="19"/>
      <c r="J129" s="19"/>
      <c r="K129" s="19"/>
      <c r="L129" s="72"/>
      <c r="M129" s="19"/>
      <c r="N129" s="19"/>
      <c r="O129" s="19"/>
      <c r="P129" s="19"/>
      <c r="Q129" s="72"/>
      <c r="R129" s="19"/>
      <c r="S129" s="19"/>
      <c r="T129" s="19"/>
      <c r="U129" s="37"/>
      <c r="V129" s="84"/>
    </row>
    <row r="130" spans="1:22" ht="12.75" customHeight="1" x14ac:dyDescent="0.2">
      <c r="A130" s="52" t="s">
        <v>81</v>
      </c>
      <c r="B130" s="53" t="s">
        <v>27</v>
      </c>
      <c r="C130" s="58">
        <v>13510</v>
      </c>
      <c r="D130" s="58">
        <v>13595</v>
      </c>
      <c r="E130" s="54"/>
      <c r="F130" s="54">
        <f t="shared" si="22"/>
        <v>13595</v>
      </c>
      <c r="G130" s="72">
        <v>5491</v>
      </c>
      <c r="H130" s="19"/>
      <c r="I130" s="19"/>
      <c r="J130" s="19"/>
      <c r="K130" s="19"/>
      <c r="L130" s="72"/>
      <c r="M130" s="19"/>
      <c r="N130" s="19"/>
      <c r="O130" s="19"/>
      <c r="P130" s="19"/>
      <c r="Q130" s="72"/>
      <c r="R130" s="19"/>
      <c r="S130" s="19"/>
      <c r="T130" s="19"/>
      <c r="U130" s="37"/>
      <c r="V130" s="84"/>
    </row>
    <row r="131" spans="1:22" ht="12.75" customHeight="1" x14ac:dyDescent="0.2">
      <c r="A131" s="52" t="s">
        <v>136</v>
      </c>
      <c r="B131" s="53" t="s">
        <v>137</v>
      </c>
      <c r="C131" s="58">
        <v>8194</v>
      </c>
      <c r="D131" s="58">
        <v>15973</v>
      </c>
      <c r="E131" s="54">
        <v>-14000</v>
      </c>
      <c r="F131" s="54">
        <f t="shared" si="22"/>
        <v>1973</v>
      </c>
      <c r="G131" s="72">
        <v>1185</v>
      </c>
      <c r="H131" s="19"/>
      <c r="I131" s="19"/>
      <c r="J131" s="19"/>
      <c r="K131" s="19"/>
      <c r="L131" s="72"/>
      <c r="M131" s="19"/>
      <c r="N131" s="19"/>
      <c r="O131" s="19"/>
      <c r="P131" s="19"/>
      <c r="Q131" s="72"/>
      <c r="R131" s="19"/>
      <c r="S131" s="19"/>
      <c r="T131" s="19"/>
      <c r="U131" s="37"/>
      <c r="V131" s="84"/>
    </row>
    <row r="132" spans="1:22" ht="12.75" customHeight="1" x14ac:dyDescent="0.2">
      <c r="A132" s="52" t="s">
        <v>82</v>
      </c>
      <c r="B132" s="53" t="s">
        <v>9</v>
      </c>
      <c r="C132" s="58">
        <v>257658</v>
      </c>
      <c r="D132" s="58">
        <v>285598</v>
      </c>
      <c r="E132" s="54">
        <f>1134-10000-6300</f>
        <v>-15166</v>
      </c>
      <c r="F132" s="54">
        <f t="shared" si="22"/>
        <v>270432</v>
      </c>
      <c r="G132" s="72">
        <v>256199</v>
      </c>
      <c r="H132" s="19"/>
      <c r="I132" s="19"/>
      <c r="J132" s="19"/>
      <c r="K132" s="19"/>
      <c r="L132" s="72"/>
      <c r="M132" s="19"/>
      <c r="N132" s="19"/>
      <c r="O132" s="19"/>
      <c r="P132" s="19"/>
      <c r="Q132" s="72"/>
      <c r="R132" s="19"/>
      <c r="S132" s="19"/>
      <c r="T132" s="19"/>
      <c r="U132" s="37"/>
      <c r="V132" s="84"/>
    </row>
    <row r="133" spans="1:22" ht="12.75" customHeight="1" x14ac:dyDescent="0.2">
      <c r="A133" s="52" t="s">
        <v>83</v>
      </c>
      <c r="B133" s="53" t="s">
        <v>7</v>
      </c>
      <c r="C133" s="58">
        <v>60960</v>
      </c>
      <c r="D133" s="58">
        <v>60960</v>
      </c>
      <c r="E133" s="54">
        <f>-1540-57000</f>
        <v>-58540</v>
      </c>
      <c r="F133" s="54">
        <f t="shared" si="22"/>
        <v>2420</v>
      </c>
      <c r="G133" s="72">
        <v>1998</v>
      </c>
      <c r="H133" s="19"/>
      <c r="I133" s="19"/>
      <c r="J133" s="19"/>
      <c r="K133" s="19"/>
      <c r="L133" s="72"/>
      <c r="M133" s="19"/>
      <c r="N133" s="19"/>
      <c r="O133" s="19"/>
      <c r="P133" s="19"/>
      <c r="Q133" s="72"/>
      <c r="R133" s="19"/>
      <c r="S133" s="19"/>
      <c r="T133" s="19"/>
      <c r="U133" s="37"/>
      <c r="V133" s="84"/>
    </row>
    <row r="134" spans="1:22" ht="12.75" customHeight="1" x14ac:dyDescent="0.2">
      <c r="A134" s="52" t="s">
        <v>84</v>
      </c>
      <c r="B134" s="58" t="s">
        <v>28</v>
      </c>
      <c r="C134" s="58">
        <v>133816</v>
      </c>
      <c r="D134" s="58">
        <v>156294</v>
      </c>
      <c r="E134" s="54">
        <f>3683-268-718-96000</f>
        <v>-93303</v>
      </c>
      <c r="F134" s="54">
        <f t="shared" si="22"/>
        <v>62991</v>
      </c>
      <c r="G134" s="72">
        <v>62760</v>
      </c>
      <c r="H134" s="19"/>
      <c r="I134" s="19"/>
      <c r="J134" s="19"/>
      <c r="K134" s="19"/>
      <c r="L134" s="72"/>
      <c r="M134" s="19"/>
      <c r="N134" s="19"/>
      <c r="O134" s="19"/>
      <c r="P134" s="19"/>
      <c r="Q134" s="72"/>
      <c r="R134" s="19"/>
      <c r="S134" s="19"/>
      <c r="T134" s="19"/>
      <c r="U134" s="37"/>
      <c r="V134" s="84"/>
    </row>
    <row r="135" spans="1:22" ht="12.75" customHeight="1" x14ac:dyDescent="0.2">
      <c r="A135" s="52" t="s">
        <v>131</v>
      </c>
      <c r="B135" s="58" t="s">
        <v>132</v>
      </c>
      <c r="C135" s="58"/>
      <c r="D135" s="58"/>
      <c r="E135" s="54"/>
      <c r="F135" s="54">
        <f t="shared" si="22"/>
        <v>0</v>
      </c>
      <c r="G135" s="72">
        <v>354</v>
      </c>
      <c r="H135" s="19"/>
      <c r="I135" s="19"/>
      <c r="J135" s="19"/>
      <c r="K135" s="19"/>
      <c r="L135" s="72"/>
      <c r="M135" s="19"/>
      <c r="N135" s="19"/>
      <c r="O135" s="19"/>
      <c r="P135" s="19"/>
      <c r="Q135" s="72"/>
      <c r="R135" s="19"/>
      <c r="S135" s="19"/>
      <c r="T135" s="19"/>
      <c r="U135" s="37"/>
      <c r="V135" s="84"/>
    </row>
    <row r="136" spans="1:22" ht="12.75" customHeight="1" x14ac:dyDescent="0.2">
      <c r="A136" s="52" t="s">
        <v>133</v>
      </c>
      <c r="B136" s="58" t="s">
        <v>134</v>
      </c>
      <c r="C136" s="58"/>
      <c r="D136" s="58">
        <v>1892</v>
      </c>
      <c r="E136" s="54"/>
      <c r="F136" s="54">
        <f t="shared" si="22"/>
        <v>1892</v>
      </c>
      <c r="G136" s="72">
        <v>776</v>
      </c>
      <c r="H136" s="19"/>
      <c r="I136" s="19"/>
      <c r="J136" s="19"/>
      <c r="K136" s="19"/>
      <c r="L136" s="72"/>
      <c r="M136" s="19"/>
      <c r="N136" s="19"/>
      <c r="O136" s="19"/>
      <c r="P136" s="19"/>
      <c r="Q136" s="72"/>
      <c r="R136" s="19"/>
      <c r="S136" s="19"/>
      <c r="T136" s="19"/>
      <c r="U136" s="37"/>
      <c r="V136" s="84"/>
    </row>
    <row r="137" spans="1:22" ht="12.75" customHeight="1" x14ac:dyDescent="0.2">
      <c r="A137" s="52" t="s">
        <v>85</v>
      </c>
      <c r="B137" s="58" t="s">
        <v>57</v>
      </c>
      <c r="C137" s="58">
        <v>1160</v>
      </c>
      <c r="D137" s="58">
        <v>1160</v>
      </c>
      <c r="E137" s="54"/>
      <c r="F137" s="54">
        <f t="shared" si="22"/>
        <v>1160</v>
      </c>
      <c r="G137" s="72">
        <v>672</v>
      </c>
      <c r="H137" s="19"/>
      <c r="I137" s="19"/>
      <c r="J137" s="19"/>
      <c r="K137" s="19"/>
      <c r="L137" s="72"/>
      <c r="M137" s="19"/>
      <c r="N137" s="19"/>
      <c r="O137" s="19"/>
      <c r="P137" s="19"/>
      <c r="Q137" s="72"/>
      <c r="R137" s="19"/>
      <c r="S137" s="19"/>
      <c r="T137" s="19"/>
      <c r="U137" s="37"/>
      <c r="V137" s="84"/>
    </row>
    <row r="138" spans="1:22" ht="12.75" customHeight="1" x14ac:dyDescent="0.2">
      <c r="A138" s="52" t="s">
        <v>86</v>
      </c>
      <c r="B138" s="58" t="s">
        <v>87</v>
      </c>
      <c r="C138" s="58">
        <v>64</v>
      </c>
      <c r="D138" s="58">
        <v>64</v>
      </c>
      <c r="E138" s="54">
        <v>1090</v>
      </c>
      <c r="F138" s="54">
        <f t="shared" si="22"/>
        <v>1154</v>
      </c>
      <c r="G138" s="72">
        <v>1379</v>
      </c>
      <c r="H138" s="19"/>
      <c r="I138" s="19"/>
      <c r="J138" s="19"/>
      <c r="K138" s="19"/>
      <c r="L138" s="72"/>
      <c r="M138" s="19"/>
      <c r="N138" s="19"/>
      <c r="O138" s="19"/>
      <c r="P138" s="19"/>
      <c r="Q138" s="72"/>
      <c r="R138" s="19"/>
      <c r="S138" s="19"/>
      <c r="T138" s="19"/>
      <c r="U138" s="37"/>
      <c r="V138" s="84"/>
    </row>
    <row r="139" spans="1:22" ht="12.75" customHeight="1" x14ac:dyDescent="0.2">
      <c r="A139" s="52" t="s">
        <v>105</v>
      </c>
      <c r="B139" s="58" t="s">
        <v>154</v>
      </c>
      <c r="C139" s="58"/>
      <c r="D139" s="58"/>
      <c r="E139" s="19">
        <v>3881</v>
      </c>
      <c r="F139" s="54">
        <f t="shared" si="22"/>
        <v>3881</v>
      </c>
      <c r="G139" s="72">
        <v>4008</v>
      </c>
      <c r="H139" s="19"/>
      <c r="I139" s="19"/>
      <c r="J139" s="19"/>
      <c r="K139" s="19"/>
      <c r="L139" s="72"/>
      <c r="M139" s="19"/>
      <c r="N139" s="19"/>
      <c r="O139" s="19"/>
      <c r="P139" s="19"/>
      <c r="Q139" s="72"/>
      <c r="R139" s="19"/>
      <c r="S139" s="19"/>
      <c r="T139" s="19"/>
      <c r="U139" s="37"/>
      <c r="V139" s="84"/>
    </row>
    <row r="140" spans="1:22" ht="12.75" customHeight="1" x14ac:dyDescent="0.2">
      <c r="A140" s="52" t="s">
        <v>129</v>
      </c>
      <c r="B140" s="58" t="s">
        <v>130</v>
      </c>
      <c r="C140" s="58"/>
      <c r="D140" s="58"/>
      <c r="E140" s="54"/>
      <c r="F140" s="54"/>
      <c r="G140" s="72">
        <v>1678</v>
      </c>
      <c r="H140" s="19"/>
      <c r="I140" s="19"/>
      <c r="J140" s="19"/>
      <c r="K140" s="19"/>
      <c r="L140" s="72"/>
      <c r="M140" s="19"/>
      <c r="N140" s="19"/>
      <c r="O140" s="19"/>
      <c r="P140" s="19"/>
      <c r="Q140" s="72"/>
      <c r="R140" s="19"/>
      <c r="S140" s="19"/>
      <c r="T140" s="19"/>
      <c r="U140" s="37"/>
      <c r="V140" s="84"/>
    </row>
    <row r="141" spans="1:22" ht="12.75" customHeight="1" x14ac:dyDescent="0.2">
      <c r="A141" s="51" t="s">
        <v>89</v>
      </c>
      <c r="B141" s="53" t="s">
        <v>31</v>
      </c>
      <c r="C141" s="58"/>
      <c r="D141" s="58"/>
      <c r="E141" s="54"/>
      <c r="F141" s="54">
        <f t="shared" si="22"/>
        <v>0</v>
      </c>
      <c r="G141" s="72"/>
      <c r="H141" s="19"/>
      <c r="I141" s="19"/>
      <c r="J141" s="19"/>
      <c r="K141" s="19"/>
      <c r="L141" s="72"/>
      <c r="M141" s="19"/>
      <c r="N141" s="19"/>
      <c r="O141" s="19"/>
      <c r="P141" s="19"/>
      <c r="Q141" s="72"/>
      <c r="R141" s="19"/>
      <c r="S141" s="19"/>
      <c r="T141" s="19"/>
      <c r="U141" s="37"/>
      <c r="V141" s="84"/>
    </row>
    <row r="142" spans="1:22" ht="12.75" customHeight="1" x14ac:dyDescent="0.2">
      <c r="A142" s="51" t="s">
        <v>90</v>
      </c>
      <c r="B142" s="53" t="s">
        <v>91</v>
      </c>
      <c r="C142" s="58"/>
      <c r="D142" s="58"/>
      <c r="E142" s="54"/>
      <c r="F142" s="54">
        <f t="shared" si="22"/>
        <v>0</v>
      </c>
      <c r="G142" s="72"/>
      <c r="H142" s="19"/>
      <c r="I142" s="19"/>
      <c r="J142" s="19"/>
      <c r="K142" s="19"/>
      <c r="L142" s="72"/>
      <c r="M142" s="19"/>
      <c r="N142" s="19"/>
      <c r="O142" s="19"/>
      <c r="P142" s="19"/>
      <c r="Q142" s="72"/>
      <c r="R142" s="19"/>
      <c r="S142" s="19"/>
      <c r="T142" s="19"/>
      <c r="U142" s="37"/>
      <c r="V142" s="84"/>
    </row>
    <row r="143" spans="1:22" ht="12.75" customHeight="1" x14ac:dyDescent="0.2">
      <c r="A143" s="51" t="s">
        <v>92</v>
      </c>
      <c r="B143" s="53" t="s">
        <v>58</v>
      </c>
      <c r="C143" s="58">
        <v>63518</v>
      </c>
      <c r="D143" s="58">
        <v>72927</v>
      </c>
      <c r="E143" s="54">
        <v>-31000</v>
      </c>
      <c r="F143" s="54">
        <f t="shared" si="22"/>
        <v>41927</v>
      </c>
      <c r="G143" s="72">
        <v>45011</v>
      </c>
      <c r="H143" s="19"/>
      <c r="I143" s="19"/>
      <c r="J143" s="19"/>
      <c r="K143" s="19"/>
      <c r="L143" s="72"/>
      <c r="M143" s="19"/>
      <c r="N143" s="19"/>
      <c r="O143" s="19"/>
      <c r="P143" s="19"/>
      <c r="Q143" s="72"/>
      <c r="R143" s="19"/>
      <c r="S143" s="19"/>
      <c r="T143" s="19"/>
      <c r="U143" s="37"/>
      <c r="V143" s="84"/>
    </row>
    <row r="144" spans="1:22" ht="12.75" customHeight="1" x14ac:dyDescent="0.2">
      <c r="A144" s="51" t="s">
        <v>93</v>
      </c>
      <c r="B144" s="53" t="s">
        <v>52</v>
      </c>
      <c r="C144" s="58">
        <v>3560</v>
      </c>
      <c r="D144" s="58">
        <v>3560</v>
      </c>
      <c r="E144" s="54"/>
      <c r="F144" s="54">
        <f t="shared" si="22"/>
        <v>3560</v>
      </c>
      <c r="G144" s="72">
        <v>2634</v>
      </c>
      <c r="H144" s="19"/>
      <c r="I144" s="19"/>
      <c r="J144" s="19"/>
      <c r="K144" s="19"/>
      <c r="L144" s="72"/>
      <c r="M144" s="19"/>
      <c r="N144" s="19"/>
      <c r="O144" s="19"/>
      <c r="P144" s="19"/>
      <c r="Q144" s="72"/>
      <c r="R144" s="19"/>
      <c r="S144" s="19"/>
      <c r="T144" s="19"/>
      <c r="U144" s="37"/>
      <c r="V144" s="84"/>
    </row>
    <row r="145" spans="1:22" ht="12.75" customHeight="1" x14ac:dyDescent="0.2">
      <c r="A145" s="51" t="s">
        <v>94</v>
      </c>
      <c r="B145" s="53" t="s">
        <v>116</v>
      </c>
      <c r="C145" s="58"/>
      <c r="D145" s="58"/>
      <c r="E145" s="54"/>
      <c r="F145" s="54">
        <f t="shared" si="22"/>
        <v>0</v>
      </c>
      <c r="G145" s="72"/>
      <c r="H145" s="19"/>
      <c r="I145" s="19"/>
      <c r="J145" s="19"/>
      <c r="K145" s="19"/>
      <c r="L145" s="72"/>
      <c r="M145" s="19"/>
      <c r="N145" s="19"/>
      <c r="O145" s="19"/>
      <c r="P145" s="19"/>
      <c r="Q145" s="72"/>
      <c r="R145" s="19"/>
      <c r="S145" s="19"/>
      <c r="T145" s="19"/>
      <c r="U145" s="37"/>
      <c r="V145" s="84"/>
    </row>
    <row r="146" spans="1:22" ht="12.75" customHeight="1" x14ac:dyDescent="0.2">
      <c r="A146" s="51" t="s">
        <v>95</v>
      </c>
      <c r="B146" s="53" t="s">
        <v>51</v>
      </c>
      <c r="C146" s="58">
        <v>1014</v>
      </c>
      <c r="D146" s="58">
        <v>1014</v>
      </c>
      <c r="E146" s="54"/>
      <c r="F146" s="54">
        <f t="shared" si="22"/>
        <v>1014</v>
      </c>
      <c r="G146" s="72">
        <v>58</v>
      </c>
      <c r="H146" s="19"/>
      <c r="I146" s="19"/>
      <c r="J146" s="19"/>
      <c r="K146" s="19"/>
      <c r="L146" s="72"/>
      <c r="M146" s="19"/>
      <c r="N146" s="19"/>
      <c r="O146" s="19"/>
      <c r="P146" s="19"/>
      <c r="Q146" s="72"/>
      <c r="R146" s="19"/>
      <c r="S146" s="19"/>
      <c r="T146" s="19"/>
      <c r="U146" s="37"/>
      <c r="V146" s="84"/>
    </row>
    <row r="147" spans="1:22" ht="12.75" customHeight="1" x14ac:dyDescent="0.2">
      <c r="A147" s="51" t="s">
        <v>96</v>
      </c>
      <c r="B147" s="53" t="s">
        <v>117</v>
      </c>
      <c r="C147" s="58"/>
      <c r="D147" s="58"/>
      <c r="E147" s="54">
        <f>450+151+28</f>
        <v>629</v>
      </c>
      <c r="F147" s="54">
        <f t="shared" si="22"/>
        <v>629</v>
      </c>
      <c r="G147" s="72">
        <v>627</v>
      </c>
      <c r="H147" s="19"/>
      <c r="I147" s="19"/>
      <c r="J147" s="19"/>
      <c r="K147" s="19"/>
      <c r="L147" s="72"/>
      <c r="M147" s="19"/>
      <c r="N147" s="19"/>
      <c r="O147" s="19"/>
      <c r="P147" s="19"/>
      <c r="Q147" s="72"/>
      <c r="R147" s="19"/>
      <c r="S147" s="19"/>
      <c r="T147" s="19"/>
      <c r="U147" s="37"/>
      <c r="V147" s="84"/>
    </row>
    <row r="148" spans="1:22" ht="12.75" customHeight="1" x14ac:dyDescent="0.2">
      <c r="A148" s="51" t="s">
        <v>118</v>
      </c>
      <c r="B148" s="53" t="s">
        <v>119</v>
      </c>
      <c r="C148" s="58">
        <v>362</v>
      </c>
      <c r="D148" s="58">
        <v>4251</v>
      </c>
      <c r="E148" s="54">
        <v>-1000</v>
      </c>
      <c r="F148" s="19">
        <f t="shared" si="22"/>
        <v>3251</v>
      </c>
      <c r="G148" s="72">
        <v>2811</v>
      </c>
      <c r="H148" s="19"/>
      <c r="I148" s="19"/>
      <c r="J148" s="19"/>
      <c r="K148" s="19"/>
      <c r="L148" s="72"/>
      <c r="M148" s="19"/>
      <c r="N148" s="19"/>
      <c r="O148" s="19"/>
      <c r="P148" s="19"/>
      <c r="Q148" s="72"/>
      <c r="R148" s="19"/>
      <c r="S148" s="19"/>
      <c r="T148" s="19"/>
      <c r="U148" s="37"/>
      <c r="V148" s="84"/>
    </row>
    <row r="149" spans="1:22" ht="12.75" customHeight="1" x14ac:dyDescent="0.2">
      <c r="A149" s="51" t="s">
        <v>145</v>
      </c>
      <c r="B149" s="53" t="s">
        <v>146</v>
      </c>
      <c r="C149" s="58">
        <v>8994</v>
      </c>
      <c r="D149" s="58">
        <v>8994</v>
      </c>
      <c r="E149" s="54">
        <v>-6000</v>
      </c>
      <c r="F149" s="19">
        <f t="shared" si="22"/>
        <v>2994</v>
      </c>
      <c r="G149" s="72">
        <v>2785</v>
      </c>
      <c r="H149" s="19"/>
      <c r="I149" s="19"/>
      <c r="J149" s="19"/>
      <c r="K149" s="19"/>
      <c r="L149" s="72"/>
      <c r="M149" s="19"/>
      <c r="N149" s="19"/>
      <c r="O149" s="19"/>
      <c r="P149" s="19"/>
      <c r="Q149" s="72"/>
      <c r="R149" s="19"/>
      <c r="S149" s="19"/>
      <c r="T149" s="19"/>
      <c r="U149" s="37"/>
      <c r="V149" s="84"/>
    </row>
    <row r="150" spans="1:22" ht="12.75" customHeight="1" x14ac:dyDescent="0.2">
      <c r="A150" s="51" t="s">
        <v>97</v>
      </c>
      <c r="B150" s="53" t="s">
        <v>98</v>
      </c>
      <c r="C150" s="58"/>
      <c r="D150" s="58"/>
      <c r="E150" s="54"/>
      <c r="F150" s="19">
        <f t="shared" si="22"/>
        <v>0</v>
      </c>
      <c r="G150" s="72"/>
      <c r="H150" s="19"/>
      <c r="I150" s="19"/>
      <c r="J150" s="19"/>
      <c r="K150" s="19"/>
      <c r="L150" s="72"/>
      <c r="M150" s="19"/>
      <c r="N150" s="19"/>
      <c r="O150" s="19"/>
      <c r="P150" s="19"/>
      <c r="Q150" s="72"/>
      <c r="R150" s="19"/>
      <c r="S150" s="19"/>
      <c r="T150" s="19"/>
      <c r="U150" s="37"/>
      <c r="V150" s="84"/>
    </row>
    <row r="151" spans="1:22" ht="12.75" customHeight="1" x14ac:dyDescent="0.2">
      <c r="A151" s="51" t="s">
        <v>99</v>
      </c>
      <c r="B151" s="53" t="s">
        <v>100</v>
      </c>
      <c r="C151" s="58"/>
      <c r="D151" s="58">
        <v>2</v>
      </c>
      <c r="E151" s="54"/>
      <c r="F151" s="19">
        <f t="shared" ref="F151:F168" si="23">SUM(D151:E151)</f>
        <v>2</v>
      </c>
      <c r="G151" s="72">
        <v>2</v>
      </c>
      <c r="H151" s="19"/>
      <c r="I151" s="19"/>
      <c r="J151" s="19"/>
      <c r="K151" s="19"/>
      <c r="L151" s="72"/>
      <c r="M151" s="19"/>
      <c r="N151" s="19"/>
      <c r="O151" s="19"/>
      <c r="P151" s="19"/>
      <c r="Q151" s="72"/>
      <c r="R151" s="19"/>
      <c r="S151" s="19"/>
      <c r="T151" s="19"/>
      <c r="U151" s="37"/>
      <c r="V151" s="84"/>
    </row>
    <row r="152" spans="1:22" ht="12.75" customHeight="1" x14ac:dyDescent="0.2">
      <c r="A152" s="51" t="s">
        <v>120</v>
      </c>
      <c r="B152" s="53" t="s">
        <v>121</v>
      </c>
      <c r="C152" s="58">
        <v>384</v>
      </c>
      <c r="D152" s="58">
        <v>384</v>
      </c>
      <c r="E152" s="54"/>
      <c r="F152" s="19">
        <f t="shared" si="23"/>
        <v>384</v>
      </c>
      <c r="G152" s="72">
        <v>240</v>
      </c>
      <c r="H152" s="19"/>
      <c r="I152" s="19"/>
      <c r="J152" s="19"/>
      <c r="K152" s="19"/>
      <c r="L152" s="72"/>
      <c r="M152" s="19"/>
      <c r="N152" s="19"/>
      <c r="O152" s="19"/>
      <c r="P152" s="19"/>
      <c r="Q152" s="72"/>
      <c r="R152" s="19"/>
      <c r="S152" s="19"/>
      <c r="T152" s="19"/>
      <c r="U152" s="37"/>
      <c r="V152" s="84"/>
    </row>
    <row r="153" spans="1:22" ht="12.75" customHeight="1" x14ac:dyDescent="0.2">
      <c r="A153" s="59" t="s">
        <v>122</v>
      </c>
      <c r="B153" s="60" t="s">
        <v>123</v>
      </c>
      <c r="C153" s="58">
        <v>857</v>
      </c>
      <c r="D153" s="58">
        <v>857</v>
      </c>
      <c r="E153" s="54">
        <v>-732</v>
      </c>
      <c r="F153" s="19">
        <f t="shared" si="23"/>
        <v>125</v>
      </c>
      <c r="G153" s="72">
        <v>124</v>
      </c>
      <c r="H153" s="19"/>
      <c r="I153" s="19"/>
      <c r="J153" s="19"/>
      <c r="K153" s="19"/>
      <c r="L153" s="72"/>
      <c r="M153" s="19"/>
      <c r="N153" s="19"/>
      <c r="O153" s="19"/>
      <c r="P153" s="19"/>
      <c r="Q153" s="72"/>
      <c r="R153" s="19"/>
      <c r="S153" s="19"/>
      <c r="T153" s="19"/>
      <c r="U153" s="37"/>
      <c r="V153" s="84"/>
    </row>
    <row r="154" spans="1:22" ht="12.75" customHeight="1" x14ac:dyDescent="0.2">
      <c r="A154" s="51" t="s">
        <v>124</v>
      </c>
      <c r="B154" s="53" t="s">
        <v>125</v>
      </c>
      <c r="C154" s="58">
        <v>192</v>
      </c>
      <c r="D154" s="58">
        <v>4975</v>
      </c>
      <c r="E154" s="54">
        <v>-3000</v>
      </c>
      <c r="F154" s="19">
        <f t="shared" si="23"/>
        <v>1975</v>
      </c>
      <c r="G154" s="72">
        <f>72561-55959-15109</f>
        <v>1493</v>
      </c>
      <c r="H154" s="19"/>
      <c r="I154" s="19"/>
      <c r="J154" s="19"/>
      <c r="K154" s="19"/>
      <c r="L154" s="72"/>
      <c r="M154" s="19"/>
      <c r="N154" s="19"/>
      <c r="O154" s="19"/>
      <c r="P154" s="19"/>
      <c r="Q154" s="72"/>
      <c r="R154" s="19"/>
      <c r="S154" s="19"/>
      <c r="T154" s="19"/>
      <c r="U154" s="37"/>
      <c r="V154" s="84"/>
    </row>
    <row r="155" spans="1:22" ht="12.75" customHeight="1" x14ac:dyDescent="0.2">
      <c r="A155" s="51" t="s">
        <v>170</v>
      </c>
      <c r="B155" s="53" t="s">
        <v>165</v>
      </c>
      <c r="C155" s="58"/>
      <c r="D155" s="58"/>
      <c r="E155" s="54"/>
      <c r="F155" s="19">
        <f t="shared" si="23"/>
        <v>0</v>
      </c>
      <c r="G155" s="72">
        <f>113+31</f>
        <v>144</v>
      </c>
      <c r="H155" s="19"/>
      <c r="I155" s="19"/>
      <c r="J155" s="19"/>
      <c r="K155" s="19"/>
      <c r="L155" s="72"/>
      <c r="M155" s="19"/>
      <c r="N155" s="19"/>
      <c r="O155" s="19"/>
      <c r="P155" s="19"/>
      <c r="Q155" s="72"/>
      <c r="R155" s="19"/>
      <c r="S155" s="19"/>
      <c r="T155" s="19"/>
      <c r="U155" s="37"/>
      <c r="V155" s="84"/>
    </row>
    <row r="156" spans="1:22" ht="12.75" customHeight="1" x14ac:dyDescent="0.2">
      <c r="A156" s="51" t="s">
        <v>126</v>
      </c>
      <c r="B156" s="53" t="s">
        <v>127</v>
      </c>
      <c r="C156" s="58">
        <v>240</v>
      </c>
      <c r="D156" s="58">
        <v>240</v>
      </c>
      <c r="E156" s="54"/>
      <c r="F156" s="19">
        <f t="shared" si="23"/>
        <v>240</v>
      </c>
      <c r="G156" s="72">
        <v>351</v>
      </c>
      <c r="H156" s="19"/>
      <c r="I156" s="19"/>
      <c r="J156" s="19"/>
      <c r="K156" s="19"/>
      <c r="L156" s="72"/>
      <c r="M156" s="19"/>
      <c r="N156" s="19"/>
      <c r="O156" s="19"/>
      <c r="P156" s="19"/>
      <c r="Q156" s="72"/>
      <c r="R156" s="19"/>
      <c r="S156" s="19"/>
      <c r="T156" s="19"/>
      <c r="U156" s="37"/>
      <c r="V156" s="84"/>
    </row>
    <row r="157" spans="1:22" ht="12.75" customHeight="1" x14ac:dyDescent="0.2">
      <c r="A157" s="51" t="s">
        <v>140</v>
      </c>
      <c r="B157" s="53" t="s">
        <v>141</v>
      </c>
      <c r="C157" s="58">
        <v>2600</v>
      </c>
      <c r="D157" s="58">
        <v>2600</v>
      </c>
      <c r="E157" s="54">
        <v>-670</v>
      </c>
      <c r="F157" s="19">
        <f t="shared" si="23"/>
        <v>1930</v>
      </c>
      <c r="G157" s="72">
        <v>1277</v>
      </c>
      <c r="H157" s="19"/>
      <c r="I157" s="19"/>
      <c r="J157" s="19"/>
      <c r="K157" s="19"/>
      <c r="L157" s="72"/>
      <c r="M157" s="19"/>
      <c r="N157" s="19"/>
      <c r="O157" s="19"/>
      <c r="P157" s="19"/>
      <c r="Q157" s="72"/>
      <c r="R157" s="19"/>
      <c r="S157" s="19"/>
      <c r="T157" s="19"/>
      <c r="U157" s="37"/>
      <c r="V157" s="84"/>
    </row>
    <row r="158" spans="1:22" ht="12.75" customHeight="1" x14ac:dyDescent="0.2">
      <c r="A158" s="51" t="s">
        <v>101</v>
      </c>
      <c r="B158" s="53" t="s">
        <v>49</v>
      </c>
      <c r="C158" s="58">
        <v>4333</v>
      </c>
      <c r="D158" s="58">
        <v>4333</v>
      </c>
      <c r="E158" s="54">
        <v>-1006</v>
      </c>
      <c r="F158" s="19">
        <f t="shared" si="23"/>
        <v>3327</v>
      </c>
      <c r="G158" s="72">
        <v>2337</v>
      </c>
      <c r="H158" s="19"/>
      <c r="I158" s="19"/>
      <c r="J158" s="19"/>
      <c r="K158" s="19"/>
      <c r="L158" s="72"/>
      <c r="M158" s="19"/>
      <c r="N158" s="19"/>
      <c r="O158" s="19"/>
      <c r="P158" s="19"/>
      <c r="Q158" s="72"/>
      <c r="R158" s="19"/>
      <c r="S158" s="19"/>
      <c r="T158" s="19"/>
      <c r="U158" s="37"/>
      <c r="V158" s="84"/>
    </row>
    <row r="159" spans="1:22" ht="12.75" customHeight="1" x14ac:dyDescent="0.2">
      <c r="A159" s="51" t="s">
        <v>102</v>
      </c>
      <c r="B159" s="53" t="s">
        <v>33</v>
      </c>
      <c r="C159" s="58">
        <v>121027</v>
      </c>
      <c r="D159" s="58">
        <v>121027</v>
      </c>
      <c r="E159" s="54">
        <v>-114000</v>
      </c>
      <c r="F159" s="19">
        <f t="shared" si="23"/>
        <v>7027</v>
      </c>
      <c r="G159" s="72">
        <v>6881</v>
      </c>
      <c r="H159" s="19"/>
      <c r="I159" s="19"/>
      <c r="J159" s="19"/>
      <c r="K159" s="19"/>
      <c r="L159" s="72"/>
      <c r="M159" s="19"/>
      <c r="N159" s="19"/>
      <c r="O159" s="19"/>
      <c r="P159" s="19"/>
      <c r="Q159" s="72"/>
      <c r="R159" s="19"/>
      <c r="S159" s="19"/>
      <c r="T159" s="19"/>
      <c r="U159" s="37"/>
      <c r="V159" s="84"/>
    </row>
    <row r="160" spans="1:22" ht="12.75" customHeight="1" x14ac:dyDescent="0.2">
      <c r="A160" s="51" t="s">
        <v>103</v>
      </c>
      <c r="B160" s="53" t="s">
        <v>56</v>
      </c>
      <c r="C160" s="58">
        <v>231600</v>
      </c>
      <c r="D160" s="58">
        <v>530100</v>
      </c>
      <c r="E160" s="54">
        <f>4000-96000</f>
        <v>-92000</v>
      </c>
      <c r="F160" s="19">
        <f t="shared" si="23"/>
        <v>438100</v>
      </c>
      <c r="G160" s="72">
        <v>437895</v>
      </c>
      <c r="H160" s="19"/>
      <c r="I160" s="19"/>
      <c r="J160" s="19"/>
      <c r="K160" s="19"/>
      <c r="L160" s="72"/>
      <c r="M160" s="19"/>
      <c r="N160" s="19"/>
      <c r="O160" s="19"/>
      <c r="P160" s="19"/>
      <c r="Q160" s="72"/>
      <c r="R160" s="19"/>
      <c r="S160" s="19"/>
      <c r="T160" s="19"/>
      <c r="U160" s="37"/>
      <c r="V160" s="84"/>
    </row>
    <row r="161" spans="1:22" ht="12.75" customHeight="1" x14ac:dyDescent="0.2">
      <c r="A161" s="51"/>
      <c r="B161" s="53" t="s">
        <v>47</v>
      </c>
      <c r="C161" s="58"/>
      <c r="D161" s="58"/>
      <c r="E161" s="54"/>
      <c r="F161" s="19">
        <f t="shared" si="23"/>
        <v>0</v>
      </c>
      <c r="G161" s="72"/>
      <c r="H161" s="19">
        <v>20480</v>
      </c>
      <c r="I161" s="19">
        <v>20480</v>
      </c>
      <c r="J161" s="19">
        <v>-4956</v>
      </c>
      <c r="K161" s="19">
        <f>SUM(I161:J161)</f>
        <v>15524</v>
      </c>
      <c r="L161" s="72">
        <v>11524</v>
      </c>
      <c r="M161" s="19"/>
      <c r="N161" s="19"/>
      <c r="O161" s="19"/>
      <c r="P161" s="19"/>
      <c r="Q161" s="72"/>
      <c r="R161" s="19"/>
      <c r="S161" s="19"/>
      <c r="T161" s="19"/>
      <c r="U161" s="37"/>
      <c r="V161" s="84"/>
    </row>
    <row r="162" spans="1:22" ht="12.75" customHeight="1" x14ac:dyDescent="0.2">
      <c r="A162" s="51"/>
      <c r="B162" s="57" t="s">
        <v>21</v>
      </c>
      <c r="C162" s="58">
        <v>600176</v>
      </c>
      <c r="D162" s="58">
        <v>792953</v>
      </c>
      <c r="E162" s="19">
        <f>3175-81000+54029</f>
        <v>-23796</v>
      </c>
      <c r="F162" s="19">
        <f t="shared" si="23"/>
        <v>769157</v>
      </c>
      <c r="G162" s="72">
        <v>688323</v>
      </c>
      <c r="H162" s="19"/>
      <c r="I162" s="19"/>
      <c r="J162" s="19"/>
      <c r="K162" s="19"/>
      <c r="L162" s="72"/>
      <c r="M162" s="19"/>
      <c r="N162" s="19"/>
      <c r="O162" s="19"/>
      <c r="P162" s="19"/>
      <c r="Q162" s="72"/>
      <c r="R162" s="19"/>
      <c r="S162" s="19"/>
      <c r="T162" s="19"/>
      <c r="U162" s="37"/>
      <c r="V162" s="84"/>
    </row>
    <row r="163" spans="1:22" ht="12.75" customHeight="1" x14ac:dyDescent="0.2">
      <c r="A163" s="51"/>
      <c r="B163" s="61" t="s">
        <v>18</v>
      </c>
      <c r="C163" s="58"/>
      <c r="D163" s="58"/>
      <c r="E163" s="54"/>
      <c r="F163" s="19">
        <f t="shared" si="23"/>
        <v>0</v>
      </c>
      <c r="G163" s="72"/>
      <c r="H163" s="19"/>
      <c r="I163" s="19"/>
      <c r="J163" s="19"/>
      <c r="K163" s="19"/>
      <c r="L163" s="72"/>
      <c r="M163" s="19"/>
      <c r="N163" s="19"/>
      <c r="O163" s="19"/>
      <c r="P163" s="19"/>
      <c r="Q163" s="72"/>
      <c r="R163" s="19"/>
      <c r="S163" s="19"/>
      <c r="T163" s="19"/>
      <c r="U163" s="37"/>
      <c r="V163" s="84"/>
    </row>
    <row r="164" spans="1:22" ht="12.75" customHeight="1" x14ac:dyDescent="0.2">
      <c r="A164" s="51"/>
      <c r="B164" s="62" t="s">
        <v>19</v>
      </c>
      <c r="C164" s="67"/>
      <c r="D164" s="67"/>
      <c r="E164" s="54"/>
      <c r="F164" s="54">
        <f t="shared" si="23"/>
        <v>0</v>
      </c>
      <c r="G164" s="72"/>
      <c r="H164" s="54"/>
      <c r="I164" s="54"/>
      <c r="J164" s="54"/>
      <c r="K164" s="54"/>
      <c r="L164" s="72"/>
      <c r="M164" s="54"/>
      <c r="N164" s="54"/>
      <c r="O164" s="54"/>
      <c r="P164" s="54"/>
      <c r="Q164" s="72"/>
      <c r="R164" s="54"/>
      <c r="S164" s="54"/>
      <c r="T164" s="54"/>
      <c r="U164" s="65"/>
      <c r="V164" s="84"/>
    </row>
    <row r="165" spans="1:22" ht="12.75" customHeight="1" x14ac:dyDescent="0.2">
      <c r="A165" s="51"/>
      <c r="B165" s="62" t="s">
        <v>48</v>
      </c>
      <c r="C165" s="68"/>
      <c r="D165" s="68"/>
      <c r="E165" s="54"/>
      <c r="F165" s="19">
        <f t="shared" si="23"/>
        <v>0</v>
      </c>
      <c r="G165" s="72"/>
      <c r="H165" s="19"/>
      <c r="I165" s="19"/>
      <c r="J165" s="19"/>
      <c r="K165" s="19"/>
      <c r="L165" s="72"/>
      <c r="M165" s="19"/>
      <c r="N165" s="19"/>
      <c r="O165" s="19"/>
      <c r="P165" s="19"/>
      <c r="Q165" s="72"/>
      <c r="R165" s="19"/>
      <c r="S165" s="19"/>
      <c r="T165" s="19"/>
      <c r="U165" s="37"/>
      <c r="V165" s="84"/>
    </row>
    <row r="166" spans="1:22" ht="12.75" customHeight="1" x14ac:dyDescent="0.2">
      <c r="A166" s="51"/>
      <c r="B166" s="62" t="s">
        <v>142</v>
      </c>
      <c r="C166" s="68">
        <v>3020816</v>
      </c>
      <c r="D166" s="68">
        <v>2750816</v>
      </c>
      <c r="E166" s="19">
        <v>-2255000</v>
      </c>
      <c r="F166" s="19">
        <f t="shared" si="23"/>
        <v>495816</v>
      </c>
      <c r="G166" s="72">
        <v>146108</v>
      </c>
      <c r="H166" s="19"/>
      <c r="I166" s="19"/>
      <c r="J166" s="19"/>
      <c r="K166" s="19"/>
      <c r="L166" s="72"/>
      <c r="M166" s="19"/>
      <c r="N166" s="19"/>
      <c r="O166" s="19"/>
      <c r="P166" s="19"/>
      <c r="Q166" s="72"/>
      <c r="R166" s="19"/>
      <c r="S166" s="19"/>
      <c r="T166" s="19"/>
      <c r="U166" s="37"/>
      <c r="V166" s="84"/>
    </row>
    <row r="167" spans="1:22" ht="12.75" customHeight="1" x14ac:dyDescent="0.2">
      <c r="A167" s="51"/>
      <c r="B167" s="53" t="s">
        <v>20</v>
      </c>
      <c r="C167" s="68"/>
      <c r="D167" s="68"/>
      <c r="E167" s="19"/>
      <c r="F167" s="19">
        <f t="shared" si="23"/>
        <v>0</v>
      </c>
      <c r="G167" s="72"/>
      <c r="H167" s="19"/>
      <c r="I167" s="19"/>
      <c r="J167" s="19"/>
      <c r="K167" s="19"/>
      <c r="L167" s="72"/>
      <c r="M167" s="19">
        <v>1197970</v>
      </c>
      <c r="N167" s="19">
        <v>1207306</v>
      </c>
      <c r="O167" s="19">
        <v>1341</v>
      </c>
      <c r="P167" s="19">
        <f>SUM(N167:O167)</f>
        <v>1208647</v>
      </c>
      <c r="Q167" s="72">
        <v>1208275</v>
      </c>
      <c r="R167" s="19">
        <v>1695950</v>
      </c>
      <c r="S167" s="19">
        <v>1965718</v>
      </c>
      <c r="T167" s="19">
        <v>-61397</v>
      </c>
      <c r="U167" s="38">
        <f>SUM(S167:T167)</f>
        <v>1904321</v>
      </c>
      <c r="V167" s="84">
        <v>1896615</v>
      </c>
    </row>
    <row r="168" spans="1:22" ht="12.75" customHeight="1" x14ac:dyDescent="0.2">
      <c r="A168" s="51"/>
      <c r="B168" s="62" t="s">
        <v>128</v>
      </c>
      <c r="C168" s="68"/>
      <c r="D168" s="68"/>
      <c r="E168" s="19"/>
      <c r="F168" s="19">
        <f t="shared" si="23"/>
        <v>0</v>
      </c>
      <c r="G168" s="72"/>
      <c r="H168" s="19"/>
      <c r="I168" s="19"/>
      <c r="J168" s="19"/>
      <c r="K168" s="19"/>
      <c r="L168" s="72"/>
      <c r="M168" s="19"/>
      <c r="N168" s="19"/>
      <c r="O168" s="19"/>
      <c r="P168" s="19"/>
      <c r="Q168" s="72"/>
      <c r="R168" s="19"/>
      <c r="S168" s="19"/>
      <c r="T168" s="19"/>
      <c r="U168" s="37"/>
      <c r="V168" s="84"/>
    </row>
    <row r="169" spans="1:22" ht="14.25" customHeight="1" x14ac:dyDescent="0.2">
      <c r="A169" s="131" t="s">
        <v>14</v>
      </c>
      <c r="B169" s="131"/>
      <c r="C169" s="22">
        <f t="shared" ref="C169:Q169" si="24">SUM(C107:C168)</f>
        <v>5662238</v>
      </c>
      <c r="D169" s="22">
        <f t="shared" si="24"/>
        <v>6045203</v>
      </c>
      <c r="E169" s="22">
        <f t="shared" si="24"/>
        <v>-3369607</v>
      </c>
      <c r="F169" s="22">
        <f t="shared" si="24"/>
        <v>2675596</v>
      </c>
      <c r="G169" s="73">
        <f>SUM(G107:G168)</f>
        <v>2267055</v>
      </c>
      <c r="H169" s="23">
        <f t="shared" si="24"/>
        <v>20480</v>
      </c>
      <c r="I169" s="23">
        <f t="shared" si="24"/>
        <v>20480</v>
      </c>
      <c r="J169" s="23">
        <f t="shared" si="24"/>
        <v>-4956</v>
      </c>
      <c r="K169" s="22">
        <f t="shared" si="24"/>
        <v>15524</v>
      </c>
      <c r="L169" s="73">
        <f t="shared" si="24"/>
        <v>11524</v>
      </c>
      <c r="M169" s="23">
        <f t="shared" si="24"/>
        <v>1197970</v>
      </c>
      <c r="N169" s="23">
        <f t="shared" si="24"/>
        <v>1207306</v>
      </c>
      <c r="O169" s="23">
        <f t="shared" si="24"/>
        <v>1341</v>
      </c>
      <c r="P169" s="23">
        <f t="shared" si="24"/>
        <v>1208647</v>
      </c>
      <c r="Q169" s="75">
        <f t="shared" si="24"/>
        <v>1208275</v>
      </c>
      <c r="R169" s="22">
        <f>SUM(R107:R168)</f>
        <v>1695950</v>
      </c>
      <c r="S169" s="22">
        <f>SUM(S107:S168)</f>
        <v>1965718</v>
      </c>
      <c r="T169" s="22">
        <f>SUM(T107:T168)</f>
        <v>-61397</v>
      </c>
      <c r="U169" s="22">
        <f>SUM(U107:U168)</f>
        <v>1904321</v>
      </c>
      <c r="V169" s="75">
        <f>SUM(V107:V168)</f>
        <v>1896615</v>
      </c>
    </row>
    <row r="170" spans="1:22" ht="18.75" customHeight="1" x14ac:dyDescent="0.2">
      <c r="A170" s="132" t="s">
        <v>13</v>
      </c>
      <c r="B170" s="132"/>
      <c r="C170" s="19"/>
      <c r="D170" s="19"/>
      <c r="E170" s="19"/>
      <c r="F170" s="19"/>
      <c r="G170" s="72"/>
      <c r="H170" s="19"/>
      <c r="I170" s="19"/>
      <c r="J170" s="19"/>
      <c r="K170" s="19"/>
      <c r="L170" s="74"/>
      <c r="M170" s="26"/>
      <c r="N170" s="26"/>
      <c r="O170" s="26"/>
      <c r="P170" s="19"/>
      <c r="Q170" s="82"/>
      <c r="R170" s="18"/>
      <c r="S170" s="19"/>
      <c r="T170" s="19"/>
      <c r="U170" s="19"/>
      <c r="V170" s="84"/>
    </row>
    <row r="171" spans="1:22" ht="12.75" customHeight="1" x14ac:dyDescent="0.2">
      <c r="A171" s="52" t="s">
        <v>61</v>
      </c>
      <c r="B171" s="56" t="s">
        <v>32</v>
      </c>
      <c r="C171" s="69">
        <v>14882</v>
      </c>
      <c r="D171" s="69">
        <v>19639</v>
      </c>
      <c r="E171" s="40">
        <v>5400</v>
      </c>
      <c r="F171" s="55">
        <f>SUM(D171:E171)</f>
        <v>25039</v>
      </c>
      <c r="G171" s="72">
        <v>22347</v>
      </c>
      <c r="H171" s="40"/>
      <c r="I171" s="40"/>
      <c r="J171" s="40"/>
      <c r="K171" s="19"/>
      <c r="L171" s="72"/>
      <c r="M171" s="19"/>
      <c r="N171" s="19"/>
      <c r="O171" s="19"/>
      <c r="P171" s="40"/>
      <c r="Q171" s="83"/>
      <c r="R171" s="40"/>
      <c r="S171" s="40"/>
      <c r="T171" s="40"/>
      <c r="U171" s="37"/>
      <c r="V171" s="84"/>
    </row>
    <row r="172" spans="1:22" ht="12.75" customHeight="1" x14ac:dyDescent="0.2">
      <c r="A172" s="52" t="s">
        <v>64</v>
      </c>
      <c r="B172" s="53" t="s">
        <v>8</v>
      </c>
      <c r="C172" s="69">
        <v>14</v>
      </c>
      <c r="D172" s="69">
        <v>14</v>
      </c>
      <c r="E172" s="40"/>
      <c r="F172" s="55">
        <f>SUM(D172:E172)</f>
        <v>14</v>
      </c>
      <c r="G172" s="72"/>
      <c r="H172" s="40"/>
      <c r="I172" s="40"/>
      <c r="J172" s="40"/>
      <c r="K172" s="19"/>
      <c r="L172" s="72"/>
      <c r="M172" s="19"/>
      <c r="N172" s="19"/>
      <c r="O172" s="19"/>
      <c r="P172" s="40"/>
      <c r="Q172" s="83"/>
      <c r="R172" s="40"/>
      <c r="S172" s="40"/>
      <c r="T172" s="40"/>
      <c r="U172" s="37"/>
      <c r="V172" s="84"/>
    </row>
    <row r="173" spans="1:22" ht="12.75" customHeight="1" x14ac:dyDescent="0.2">
      <c r="A173" s="52" t="s">
        <v>110</v>
      </c>
      <c r="B173" s="53" t="s">
        <v>111</v>
      </c>
      <c r="C173" s="69">
        <v>2785</v>
      </c>
      <c r="D173" s="69">
        <v>17422</v>
      </c>
      <c r="E173" s="40"/>
      <c r="F173" s="55">
        <f>SUM(D173:E173)</f>
        <v>17422</v>
      </c>
      <c r="G173" s="72">
        <v>19169</v>
      </c>
      <c r="H173" s="40"/>
      <c r="I173" s="40"/>
      <c r="J173" s="40"/>
      <c r="K173" s="19"/>
      <c r="L173" s="72"/>
      <c r="M173" s="19"/>
      <c r="N173" s="19"/>
      <c r="O173" s="19"/>
      <c r="P173" s="40"/>
      <c r="Q173" s="83"/>
      <c r="R173" s="40"/>
      <c r="S173" s="40"/>
      <c r="T173" s="40"/>
      <c r="U173" s="37"/>
      <c r="V173" s="84"/>
    </row>
    <row r="174" spans="1:22" ht="12.75" customHeight="1" x14ac:dyDescent="0.2">
      <c r="A174" s="52" t="s">
        <v>79</v>
      </c>
      <c r="B174" s="53" t="s">
        <v>115</v>
      </c>
      <c r="C174" s="69"/>
      <c r="D174" s="69"/>
      <c r="E174" s="40"/>
      <c r="F174" s="55"/>
      <c r="G174" s="72">
        <v>120</v>
      </c>
      <c r="H174" s="40"/>
      <c r="I174" s="40"/>
      <c r="J174" s="40"/>
      <c r="K174" s="19"/>
      <c r="L174" s="72"/>
      <c r="M174" s="19"/>
      <c r="N174" s="19"/>
      <c r="O174" s="19"/>
      <c r="P174" s="40"/>
      <c r="Q174" s="83"/>
      <c r="R174" s="40"/>
      <c r="S174" s="40"/>
      <c r="T174" s="40"/>
      <c r="U174" s="37"/>
      <c r="V174" s="84"/>
    </row>
    <row r="175" spans="1:22" ht="12.75" customHeight="1" x14ac:dyDescent="0.2">
      <c r="A175" s="52" t="s">
        <v>84</v>
      </c>
      <c r="B175" s="58" t="s">
        <v>28</v>
      </c>
      <c r="C175" s="69">
        <v>25349</v>
      </c>
      <c r="D175" s="69">
        <v>25349</v>
      </c>
      <c r="E175" s="40"/>
      <c r="F175" s="55">
        <f>SUM(D175:E175)</f>
        <v>25349</v>
      </c>
      <c r="G175" s="72">
        <v>27629</v>
      </c>
      <c r="H175" s="40"/>
      <c r="I175" s="40"/>
      <c r="J175" s="40"/>
      <c r="K175" s="19"/>
      <c r="L175" s="72"/>
      <c r="M175" s="19"/>
      <c r="N175" s="19"/>
      <c r="O175" s="19"/>
      <c r="P175" s="40"/>
      <c r="Q175" s="83"/>
      <c r="R175" s="40"/>
      <c r="S175" s="40"/>
      <c r="T175" s="40"/>
      <c r="U175" s="37"/>
      <c r="V175" s="84"/>
    </row>
    <row r="176" spans="1:22" ht="12.75" customHeight="1" x14ac:dyDescent="0.2">
      <c r="A176" s="52" t="s">
        <v>131</v>
      </c>
      <c r="B176" s="58" t="s">
        <v>132</v>
      </c>
      <c r="C176" s="69">
        <v>5574</v>
      </c>
      <c r="D176" s="69">
        <v>5574</v>
      </c>
      <c r="E176" s="40"/>
      <c r="F176" s="55">
        <f>SUM(D176:E176)</f>
        <v>5574</v>
      </c>
      <c r="G176" s="72">
        <v>6159</v>
      </c>
      <c r="H176" s="40"/>
      <c r="I176" s="40"/>
      <c r="J176" s="40"/>
      <c r="K176" s="19"/>
      <c r="L176" s="72"/>
      <c r="M176" s="19"/>
      <c r="N176" s="19"/>
      <c r="O176" s="19"/>
      <c r="P176" s="40"/>
      <c r="Q176" s="83"/>
      <c r="R176" s="40"/>
      <c r="S176" s="40"/>
      <c r="T176" s="40"/>
      <c r="U176" s="37"/>
      <c r="V176" s="84"/>
    </row>
    <row r="177" spans="1:22" ht="12.75" customHeight="1" x14ac:dyDescent="0.2">
      <c r="A177" s="52" t="s">
        <v>85</v>
      </c>
      <c r="B177" s="58" t="s">
        <v>57</v>
      </c>
      <c r="C177" s="69">
        <v>331</v>
      </c>
      <c r="D177" s="69">
        <v>331</v>
      </c>
      <c r="E177" s="40"/>
      <c r="F177" s="55">
        <f t="shared" ref="F177:F192" si="25">SUM(D177:E177)</f>
        <v>331</v>
      </c>
      <c r="G177" s="72"/>
      <c r="H177" s="40"/>
      <c r="I177" s="40"/>
      <c r="J177" s="40"/>
      <c r="K177" s="19"/>
      <c r="L177" s="72"/>
      <c r="M177" s="19"/>
      <c r="N177" s="19"/>
      <c r="O177" s="19"/>
      <c r="P177" s="40"/>
      <c r="Q177" s="83"/>
      <c r="R177" s="40"/>
      <c r="S177" s="40"/>
      <c r="T177" s="40"/>
      <c r="U177" s="37"/>
      <c r="V177" s="84"/>
    </row>
    <row r="178" spans="1:22" ht="12.75" customHeight="1" x14ac:dyDescent="0.2">
      <c r="A178" s="52" t="s">
        <v>104</v>
      </c>
      <c r="B178" s="58" t="s">
        <v>135</v>
      </c>
      <c r="C178" s="69"/>
      <c r="D178" s="69"/>
      <c r="E178" s="40"/>
      <c r="F178" s="55">
        <f t="shared" si="25"/>
        <v>0</v>
      </c>
      <c r="G178" s="72"/>
      <c r="H178" s="40"/>
      <c r="I178" s="40"/>
      <c r="J178" s="40"/>
      <c r="K178" s="19"/>
      <c r="L178" s="72"/>
      <c r="M178" s="19"/>
      <c r="N178" s="19"/>
      <c r="O178" s="19"/>
      <c r="P178" s="40"/>
      <c r="Q178" s="83"/>
      <c r="R178" s="40"/>
      <c r="S178" s="40"/>
      <c r="T178" s="40"/>
      <c r="U178" s="37"/>
      <c r="V178" s="84"/>
    </row>
    <row r="179" spans="1:22" ht="12.75" customHeight="1" x14ac:dyDescent="0.2">
      <c r="A179" s="51" t="s">
        <v>105</v>
      </c>
      <c r="B179" s="57" t="s">
        <v>29</v>
      </c>
      <c r="C179" s="69">
        <v>17780</v>
      </c>
      <c r="D179" s="69">
        <v>21864</v>
      </c>
      <c r="E179" s="40">
        <v>-10000</v>
      </c>
      <c r="F179" s="55">
        <f t="shared" si="25"/>
        <v>11864</v>
      </c>
      <c r="G179" s="72">
        <v>11563</v>
      </c>
      <c r="H179" s="40"/>
      <c r="I179" s="40"/>
      <c r="J179" s="40"/>
      <c r="K179" s="19"/>
      <c r="L179" s="72"/>
      <c r="M179" s="19"/>
      <c r="N179" s="19"/>
      <c r="O179" s="19"/>
      <c r="P179" s="40"/>
      <c r="Q179" s="83"/>
      <c r="R179" s="40"/>
      <c r="S179" s="40"/>
      <c r="T179" s="40"/>
      <c r="U179" s="37"/>
      <c r="V179" s="84"/>
    </row>
    <row r="180" spans="1:22" ht="12.75" customHeight="1" x14ac:dyDescent="0.2">
      <c r="A180" s="51" t="s">
        <v>129</v>
      </c>
      <c r="B180" s="53" t="s">
        <v>130</v>
      </c>
      <c r="C180" s="69">
        <v>2670</v>
      </c>
      <c r="D180" s="69">
        <v>7242</v>
      </c>
      <c r="E180" s="40"/>
      <c r="F180" s="55">
        <f t="shared" si="25"/>
        <v>7242</v>
      </c>
      <c r="G180" s="72">
        <v>6499</v>
      </c>
      <c r="H180" s="40"/>
      <c r="I180" s="40"/>
      <c r="J180" s="40"/>
      <c r="K180" s="19"/>
      <c r="L180" s="72"/>
      <c r="M180" s="19"/>
      <c r="N180" s="19"/>
      <c r="O180" s="19"/>
      <c r="P180" s="40"/>
      <c r="Q180" s="83"/>
      <c r="R180" s="40"/>
      <c r="S180" s="40"/>
      <c r="T180" s="40"/>
      <c r="U180" s="37"/>
      <c r="V180" s="84"/>
    </row>
    <row r="181" spans="1:22" ht="12.75" customHeight="1" x14ac:dyDescent="0.2">
      <c r="A181" s="51" t="s">
        <v>88</v>
      </c>
      <c r="B181" s="53" t="s">
        <v>30</v>
      </c>
      <c r="C181" s="69">
        <v>12169</v>
      </c>
      <c r="D181" s="69">
        <v>13884</v>
      </c>
      <c r="E181" s="40">
        <f>-1287-1150-5000</f>
        <v>-7437</v>
      </c>
      <c r="F181" s="55">
        <f t="shared" si="25"/>
        <v>6447</v>
      </c>
      <c r="G181" s="72">
        <v>5527</v>
      </c>
      <c r="H181" s="40"/>
      <c r="I181" s="40"/>
      <c r="J181" s="40"/>
      <c r="K181" s="19"/>
      <c r="L181" s="72"/>
      <c r="M181" s="19"/>
      <c r="N181" s="19"/>
      <c r="O181" s="19"/>
      <c r="P181" s="40"/>
      <c r="Q181" s="83"/>
      <c r="R181" s="40"/>
      <c r="S181" s="40"/>
      <c r="T181" s="40"/>
      <c r="U181" s="37"/>
      <c r="V181" s="84"/>
    </row>
    <row r="182" spans="1:22" ht="12.75" customHeight="1" x14ac:dyDescent="0.2">
      <c r="A182" s="51" t="s">
        <v>89</v>
      </c>
      <c r="B182" s="53" t="s">
        <v>31</v>
      </c>
      <c r="C182" s="69"/>
      <c r="D182" s="69"/>
      <c r="E182" s="40"/>
      <c r="F182" s="55">
        <f t="shared" si="25"/>
        <v>0</v>
      </c>
      <c r="G182" s="72"/>
      <c r="H182" s="40"/>
      <c r="I182" s="40"/>
      <c r="J182" s="40"/>
      <c r="K182" s="19"/>
      <c r="L182" s="72"/>
      <c r="M182" s="19"/>
      <c r="N182" s="19"/>
      <c r="O182" s="19"/>
      <c r="P182" s="40"/>
      <c r="Q182" s="83"/>
      <c r="R182" s="40"/>
      <c r="S182" s="40"/>
      <c r="T182" s="40"/>
      <c r="U182" s="37"/>
      <c r="V182" s="84"/>
    </row>
    <row r="183" spans="1:22" ht="12.75" customHeight="1" x14ac:dyDescent="0.2">
      <c r="A183" s="51" t="s">
        <v>95</v>
      </c>
      <c r="B183" s="53" t="s">
        <v>51</v>
      </c>
      <c r="C183" s="69">
        <v>106</v>
      </c>
      <c r="D183" s="69">
        <v>106</v>
      </c>
      <c r="E183" s="40"/>
      <c r="F183" s="55">
        <f t="shared" si="25"/>
        <v>106</v>
      </c>
      <c r="G183" s="72"/>
      <c r="H183" s="40"/>
      <c r="I183" s="40"/>
      <c r="J183" s="40"/>
      <c r="K183" s="19"/>
      <c r="L183" s="72"/>
      <c r="M183" s="19"/>
      <c r="N183" s="19"/>
      <c r="O183" s="19"/>
      <c r="P183" s="40"/>
      <c r="Q183" s="83"/>
      <c r="R183" s="40"/>
      <c r="S183" s="40"/>
      <c r="T183" s="40"/>
      <c r="U183" s="37"/>
      <c r="V183" s="84"/>
    </row>
    <row r="184" spans="1:22" ht="12.75" customHeight="1" x14ac:dyDescent="0.2">
      <c r="A184" s="51" t="s">
        <v>96</v>
      </c>
      <c r="B184" s="53" t="s">
        <v>117</v>
      </c>
      <c r="C184" s="68"/>
      <c r="D184" s="68"/>
      <c r="E184" s="40"/>
      <c r="F184" s="55">
        <f t="shared" si="25"/>
        <v>0</v>
      </c>
      <c r="G184" s="72"/>
      <c r="H184" s="40"/>
      <c r="I184" s="40"/>
      <c r="J184" s="40"/>
      <c r="K184" s="19"/>
      <c r="L184" s="72"/>
      <c r="M184" s="19"/>
      <c r="N184" s="19"/>
      <c r="O184" s="19"/>
      <c r="P184" s="40"/>
      <c r="Q184" s="83"/>
      <c r="R184" s="40"/>
      <c r="S184" s="40"/>
      <c r="T184" s="40"/>
      <c r="U184" s="37"/>
      <c r="V184" s="84"/>
    </row>
    <row r="185" spans="1:22" ht="12.75" customHeight="1" x14ac:dyDescent="0.2">
      <c r="A185" s="51" t="s">
        <v>118</v>
      </c>
      <c r="B185" s="53" t="s">
        <v>119</v>
      </c>
      <c r="C185" s="68">
        <v>4699</v>
      </c>
      <c r="D185" s="68">
        <v>4699</v>
      </c>
      <c r="E185" s="40"/>
      <c r="F185" s="55">
        <f t="shared" si="25"/>
        <v>4699</v>
      </c>
      <c r="G185" s="72">
        <v>3286</v>
      </c>
      <c r="H185" s="40"/>
      <c r="I185" s="40"/>
      <c r="J185" s="40"/>
      <c r="K185" s="19"/>
      <c r="L185" s="72"/>
      <c r="M185" s="19"/>
      <c r="N185" s="19"/>
      <c r="O185" s="19"/>
      <c r="P185" s="40"/>
      <c r="Q185" s="83"/>
      <c r="R185" s="40"/>
      <c r="S185" s="40"/>
      <c r="T185" s="40"/>
      <c r="U185" s="37"/>
      <c r="V185" s="84"/>
    </row>
    <row r="186" spans="1:22" ht="12.75" customHeight="1" x14ac:dyDescent="0.2">
      <c r="A186" s="51" t="s">
        <v>143</v>
      </c>
      <c r="B186" s="53" t="s">
        <v>144</v>
      </c>
      <c r="C186" s="19">
        <v>70000</v>
      </c>
      <c r="D186" s="19">
        <v>70000</v>
      </c>
      <c r="E186" s="40">
        <v>-50000</v>
      </c>
      <c r="F186" s="55">
        <f t="shared" si="25"/>
        <v>20000</v>
      </c>
      <c r="G186" s="72">
        <v>19715</v>
      </c>
      <c r="H186" s="40"/>
      <c r="I186" s="40"/>
      <c r="J186" s="40"/>
      <c r="K186" s="19"/>
      <c r="L186" s="72"/>
      <c r="M186" s="19"/>
      <c r="N186" s="19"/>
      <c r="O186" s="19"/>
      <c r="P186" s="40"/>
      <c r="Q186" s="83"/>
      <c r="R186" s="40"/>
      <c r="S186" s="40"/>
      <c r="T186" s="40"/>
      <c r="U186" s="37"/>
      <c r="V186" s="84"/>
    </row>
    <row r="187" spans="1:22" ht="12.75" customHeight="1" x14ac:dyDescent="0.2">
      <c r="A187" s="51" t="s">
        <v>147</v>
      </c>
      <c r="B187" s="53" t="s">
        <v>148</v>
      </c>
      <c r="C187" s="40"/>
      <c r="D187" s="40">
        <v>2188</v>
      </c>
      <c r="E187" s="40"/>
      <c r="F187" s="55">
        <f t="shared" si="25"/>
        <v>2188</v>
      </c>
      <c r="G187" s="72">
        <v>3208</v>
      </c>
      <c r="H187" s="40"/>
      <c r="I187" s="40"/>
      <c r="J187" s="40"/>
      <c r="K187" s="19"/>
      <c r="L187" s="72"/>
      <c r="M187" s="19"/>
      <c r="N187" s="19"/>
      <c r="O187" s="19"/>
      <c r="P187" s="40"/>
      <c r="Q187" s="83"/>
      <c r="R187" s="40"/>
      <c r="S187" s="40"/>
      <c r="T187" s="40"/>
      <c r="U187" s="37"/>
      <c r="V187" s="84"/>
    </row>
    <row r="188" spans="1:22" ht="12.75" customHeight="1" x14ac:dyDescent="0.2">
      <c r="A188" s="51"/>
      <c r="B188" s="53" t="s">
        <v>47</v>
      </c>
      <c r="C188" s="40"/>
      <c r="D188" s="40"/>
      <c r="E188" s="40"/>
      <c r="F188" s="55">
        <f t="shared" si="25"/>
        <v>0</v>
      </c>
      <c r="G188" s="72"/>
      <c r="H188" s="40">
        <v>65200</v>
      </c>
      <c r="I188" s="40">
        <v>65200</v>
      </c>
      <c r="J188" s="40">
        <v>-21283</v>
      </c>
      <c r="K188" s="19">
        <f>SUM(I188:J188)</f>
        <v>43917</v>
      </c>
      <c r="L188" s="72">
        <v>43917</v>
      </c>
      <c r="M188" s="19"/>
      <c r="N188" s="19"/>
      <c r="O188" s="19"/>
      <c r="P188" s="40"/>
      <c r="Q188" s="83"/>
      <c r="R188" s="40"/>
      <c r="S188" s="40"/>
      <c r="T188" s="40"/>
      <c r="U188" s="37"/>
      <c r="V188" s="84"/>
    </row>
    <row r="189" spans="1:22" ht="12.75" customHeight="1" x14ac:dyDescent="0.2">
      <c r="A189" s="51"/>
      <c r="B189" s="61" t="s">
        <v>18</v>
      </c>
      <c r="C189" s="40"/>
      <c r="D189" s="40"/>
      <c r="E189" s="40"/>
      <c r="F189" s="55">
        <f t="shared" si="25"/>
        <v>0</v>
      </c>
      <c r="G189" s="72"/>
      <c r="H189" s="40"/>
      <c r="I189" s="40"/>
      <c r="J189" s="40"/>
      <c r="K189" s="19"/>
      <c r="L189" s="72"/>
      <c r="M189" s="19"/>
      <c r="N189" s="19"/>
      <c r="O189" s="19"/>
      <c r="P189" s="40"/>
      <c r="Q189" s="83"/>
      <c r="R189" s="40"/>
      <c r="S189" s="40"/>
      <c r="T189" s="40"/>
      <c r="U189" s="37"/>
      <c r="V189" s="84"/>
    </row>
    <row r="190" spans="1:22" ht="12.75" customHeight="1" x14ac:dyDescent="0.2">
      <c r="A190" s="51"/>
      <c r="B190" s="62" t="s">
        <v>19</v>
      </c>
      <c r="C190" s="40"/>
      <c r="D190" s="40"/>
      <c r="E190" s="40"/>
      <c r="F190" s="55">
        <f t="shared" si="25"/>
        <v>0</v>
      </c>
      <c r="G190" s="72"/>
      <c r="H190" s="40"/>
      <c r="I190" s="40"/>
      <c r="J190" s="40"/>
      <c r="K190" s="19"/>
      <c r="L190" s="72"/>
      <c r="M190" s="19"/>
      <c r="N190" s="19"/>
      <c r="O190" s="19"/>
      <c r="P190" s="40"/>
      <c r="Q190" s="83"/>
      <c r="R190" s="40"/>
      <c r="S190" s="40"/>
      <c r="T190" s="40"/>
      <c r="U190" s="37"/>
      <c r="V190" s="84"/>
    </row>
    <row r="191" spans="1:22" ht="12.75" customHeight="1" x14ac:dyDescent="0.2">
      <c r="A191" s="51"/>
      <c r="B191" s="62" t="s">
        <v>48</v>
      </c>
      <c r="C191" s="40"/>
      <c r="D191" s="40"/>
      <c r="E191" s="40"/>
      <c r="F191" s="55">
        <f t="shared" si="25"/>
        <v>0</v>
      </c>
      <c r="G191" s="72"/>
      <c r="H191" s="40"/>
      <c r="I191" s="40"/>
      <c r="J191" s="40"/>
      <c r="K191" s="19"/>
      <c r="L191" s="72"/>
      <c r="M191" s="19"/>
      <c r="N191" s="19"/>
      <c r="O191" s="19"/>
      <c r="P191" s="40"/>
      <c r="Q191" s="83"/>
      <c r="R191" s="40"/>
      <c r="S191" s="40"/>
      <c r="T191" s="40"/>
      <c r="U191" s="38"/>
      <c r="V191" s="84"/>
    </row>
    <row r="192" spans="1:22" ht="13.5" customHeight="1" x14ac:dyDescent="0.2">
      <c r="A192" s="51"/>
      <c r="B192" s="53" t="s">
        <v>20</v>
      </c>
      <c r="C192" s="63"/>
      <c r="D192" s="63"/>
      <c r="E192" s="63"/>
      <c r="F192" s="55">
        <f t="shared" si="25"/>
        <v>0</v>
      </c>
      <c r="G192" s="72"/>
      <c r="H192" s="63"/>
      <c r="I192" s="63"/>
      <c r="J192" s="63"/>
      <c r="K192" s="63"/>
      <c r="L192" s="80"/>
      <c r="M192" s="63">
        <v>82152</v>
      </c>
      <c r="N192" s="63">
        <v>92659</v>
      </c>
      <c r="O192" s="63">
        <v>31180</v>
      </c>
      <c r="P192" s="63">
        <f>SUM(N192:O192)</f>
        <v>123839</v>
      </c>
      <c r="Q192" s="80">
        <v>121043</v>
      </c>
      <c r="R192" s="63">
        <v>1306749</v>
      </c>
      <c r="S192" s="63">
        <v>1770619</v>
      </c>
      <c r="T192" s="63">
        <v>-109567</v>
      </c>
      <c r="U192" s="63">
        <f>SUM(S192:T192)</f>
        <v>1661052</v>
      </c>
      <c r="V192" s="84">
        <v>1651013</v>
      </c>
    </row>
    <row r="193" spans="1:22" ht="16.5" customHeight="1" x14ac:dyDescent="0.2">
      <c r="A193" s="109" t="s">
        <v>15</v>
      </c>
      <c r="B193" s="110"/>
      <c r="C193" s="39">
        <f>SUM(C171:C192)</f>
        <v>156359</v>
      </c>
      <c r="D193" s="39">
        <f t="shared" ref="D193:V193" si="26">SUM(D171:D192)</f>
        <v>188312</v>
      </c>
      <c r="E193" s="39">
        <f t="shared" si="26"/>
        <v>-62037</v>
      </c>
      <c r="F193" s="39">
        <f t="shared" si="26"/>
        <v>126275</v>
      </c>
      <c r="G193" s="78">
        <f>SUM(G171:G192)</f>
        <v>125222</v>
      </c>
      <c r="H193" s="39">
        <f t="shared" si="26"/>
        <v>65200</v>
      </c>
      <c r="I193" s="39">
        <f t="shared" si="26"/>
        <v>65200</v>
      </c>
      <c r="J193" s="39">
        <f t="shared" si="26"/>
        <v>-21283</v>
      </c>
      <c r="K193" s="39">
        <f t="shared" si="26"/>
        <v>43917</v>
      </c>
      <c r="L193" s="78">
        <f t="shared" si="26"/>
        <v>43917</v>
      </c>
      <c r="M193" s="39">
        <f t="shared" si="26"/>
        <v>82152</v>
      </c>
      <c r="N193" s="39">
        <f t="shared" si="26"/>
        <v>92659</v>
      </c>
      <c r="O193" s="39">
        <f t="shared" si="26"/>
        <v>31180</v>
      </c>
      <c r="P193" s="39">
        <f t="shared" si="26"/>
        <v>123839</v>
      </c>
      <c r="Q193" s="78">
        <f t="shared" si="26"/>
        <v>121043</v>
      </c>
      <c r="R193" s="39">
        <f t="shared" si="26"/>
        <v>1306749</v>
      </c>
      <c r="S193" s="39">
        <f t="shared" si="26"/>
        <v>1770619</v>
      </c>
      <c r="T193" s="39">
        <f t="shared" si="26"/>
        <v>-109567</v>
      </c>
      <c r="U193" s="39">
        <f t="shared" si="26"/>
        <v>1661052</v>
      </c>
      <c r="V193" s="78">
        <f t="shared" si="26"/>
        <v>1651013</v>
      </c>
    </row>
    <row r="194" spans="1:22" ht="16.5" customHeight="1" x14ac:dyDescent="0.25">
      <c r="A194" s="103" t="s">
        <v>11</v>
      </c>
      <c r="B194" s="103"/>
      <c r="C194" s="99">
        <f>SUM(C169,C193)</f>
        <v>5818597</v>
      </c>
      <c r="D194" s="99">
        <f t="shared" ref="D194:V194" si="27">SUM(D169,D193)</f>
        <v>6233515</v>
      </c>
      <c r="E194" s="99">
        <f t="shared" si="27"/>
        <v>-3431644</v>
      </c>
      <c r="F194" s="99">
        <f t="shared" si="27"/>
        <v>2801871</v>
      </c>
      <c r="G194" s="79">
        <f>SUM(G169,G193)</f>
        <v>2392277</v>
      </c>
      <c r="H194" s="99">
        <f t="shared" si="27"/>
        <v>85680</v>
      </c>
      <c r="I194" s="99">
        <f t="shared" si="27"/>
        <v>85680</v>
      </c>
      <c r="J194" s="99">
        <f t="shared" si="27"/>
        <v>-26239</v>
      </c>
      <c r="K194" s="99">
        <f t="shared" si="27"/>
        <v>59441</v>
      </c>
      <c r="L194" s="79">
        <f t="shared" si="27"/>
        <v>55441</v>
      </c>
      <c r="M194" s="99">
        <f t="shared" si="27"/>
        <v>1280122</v>
      </c>
      <c r="N194" s="99">
        <f t="shared" si="27"/>
        <v>1299965</v>
      </c>
      <c r="O194" s="99">
        <f t="shared" si="27"/>
        <v>32521</v>
      </c>
      <c r="P194" s="99">
        <f t="shared" si="27"/>
        <v>1332486</v>
      </c>
      <c r="Q194" s="79">
        <f t="shared" si="27"/>
        <v>1329318</v>
      </c>
      <c r="R194" s="99">
        <f t="shared" si="27"/>
        <v>3002699</v>
      </c>
      <c r="S194" s="99">
        <f t="shared" si="27"/>
        <v>3736337</v>
      </c>
      <c r="T194" s="99">
        <f t="shared" si="27"/>
        <v>-170964</v>
      </c>
      <c r="U194" s="99">
        <f t="shared" si="27"/>
        <v>3565373</v>
      </c>
      <c r="V194" s="79">
        <f t="shared" si="27"/>
        <v>3547628</v>
      </c>
    </row>
    <row r="195" spans="1:22" ht="16.899999999999999" customHeight="1" x14ac:dyDescent="0.25">
      <c r="A195" s="111" t="s">
        <v>43</v>
      </c>
      <c r="B195" s="111"/>
      <c r="C195" s="29">
        <v>746811</v>
      </c>
      <c r="D195" s="29">
        <v>798046</v>
      </c>
      <c r="E195" s="29">
        <v>-277607</v>
      </c>
      <c r="F195" s="29">
        <f>SUM(D195:E195)</f>
        <v>520439</v>
      </c>
      <c r="G195" s="77">
        <v>496464</v>
      </c>
      <c r="H195" s="29"/>
      <c r="I195" s="29"/>
      <c r="J195" s="29"/>
      <c r="K195" s="29">
        <f>SUM(I195:J195)</f>
        <v>0</v>
      </c>
      <c r="L195" s="77"/>
      <c r="M195" s="29"/>
      <c r="N195" s="29">
        <v>619</v>
      </c>
      <c r="O195" s="29"/>
      <c r="P195" s="29">
        <f>SUM(N195:O195)</f>
        <v>619</v>
      </c>
      <c r="Q195" s="77">
        <v>619</v>
      </c>
      <c r="R195" s="100"/>
      <c r="S195" s="29"/>
      <c r="T195" s="29"/>
      <c r="U195" s="29">
        <f>SUM(S195:T195)</f>
        <v>0</v>
      </c>
      <c r="V195" s="77"/>
    </row>
    <row r="196" spans="1:22" ht="16.899999999999999" customHeight="1" x14ac:dyDescent="0.25">
      <c r="A196" s="111" t="s">
        <v>44</v>
      </c>
      <c r="B196" s="111"/>
      <c r="C196" s="29">
        <v>263389</v>
      </c>
      <c r="D196" s="29">
        <v>274052</v>
      </c>
      <c r="E196" s="29">
        <v>-111082</v>
      </c>
      <c r="F196" s="29">
        <f>SUM(D196:E196)</f>
        <v>162970</v>
      </c>
      <c r="G196" s="77">
        <v>159728</v>
      </c>
      <c r="H196" s="29"/>
      <c r="I196" s="29"/>
      <c r="J196" s="29"/>
      <c r="K196" s="29">
        <f>SUM(I196:J196)</f>
        <v>0</v>
      </c>
      <c r="L196" s="77"/>
      <c r="M196" s="29"/>
      <c r="N196" s="29">
        <v>2037</v>
      </c>
      <c r="O196" s="29"/>
      <c r="P196" s="29">
        <f>SUM(N196:O196)</f>
        <v>2037</v>
      </c>
      <c r="Q196" s="77">
        <v>2037</v>
      </c>
      <c r="R196" s="100"/>
      <c r="S196" s="37"/>
      <c r="T196" s="37"/>
      <c r="U196" s="37"/>
      <c r="V196" s="77"/>
    </row>
    <row r="197" spans="1:22" ht="18" customHeight="1" x14ac:dyDescent="0.25">
      <c r="A197" s="111" t="s">
        <v>10</v>
      </c>
      <c r="B197" s="111"/>
      <c r="C197" s="29">
        <f>SUM(C194,C195,C196)</f>
        <v>6828797</v>
      </c>
      <c r="D197" s="29">
        <f t="shared" ref="D197:V197" si="28">SUM(D194,D195,D196)</f>
        <v>7305613</v>
      </c>
      <c r="E197" s="29">
        <f t="shared" si="28"/>
        <v>-3820333</v>
      </c>
      <c r="F197" s="29">
        <f>SUM(F194,F195,F196)</f>
        <v>3485280</v>
      </c>
      <c r="G197" s="77">
        <f>SUM(G194,G195,G196)</f>
        <v>3048469</v>
      </c>
      <c r="H197" s="29">
        <f>SUM(H194,H195,H196)</f>
        <v>85680</v>
      </c>
      <c r="I197" s="29">
        <f>SUM(I194,I195,I196)</f>
        <v>85680</v>
      </c>
      <c r="J197" s="29">
        <f>SUM(J194,J195,J196)</f>
        <v>-26239</v>
      </c>
      <c r="K197" s="29">
        <f t="shared" si="28"/>
        <v>59441</v>
      </c>
      <c r="L197" s="77">
        <f>SUM(L194,L195,L196)</f>
        <v>55441</v>
      </c>
      <c r="M197" s="29">
        <f t="shared" si="28"/>
        <v>1280122</v>
      </c>
      <c r="N197" s="29">
        <f t="shared" si="28"/>
        <v>1302621</v>
      </c>
      <c r="O197" s="29">
        <f t="shared" si="28"/>
        <v>32521</v>
      </c>
      <c r="P197" s="29">
        <f t="shared" si="28"/>
        <v>1335142</v>
      </c>
      <c r="Q197" s="77">
        <f t="shared" si="28"/>
        <v>1331974</v>
      </c>
      <c r="R197" s="29">
        <f t="shared" si="28"/>
        <v>3002699</v>
      </c>
      <c r="S197" s="29">
        <f t="shared" si="28"/>
        <v>3736337</v>
      </c>
      <c r="T197" s="29">
        <f t="shared" si="28"/>
        <v>-170964</v>
      </c>
      <c r="U197" s="29">
        <f t="shared" si="28"/>
        <v>3565373</v>
      </c>
      <c r="V197" s="77">
        <f t="shared" si="28"/>
        <v>3547628</v>
      </c>
    </row>
    <row r="198" spans="1:22" ht="15" customHeight="1" x14ac:dyDescent="0.2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101" t="s">
        <v>16</v>
      </c>
    </row>
    <row r="199" spans="1:22" ht="18.75" customHeight="1" x14ac:dyDescent="0.2">
      <c r="A199" s="112" t="s">
        <v>149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</row>
    <row r="200" spans="1:22" ht="16.5" customHeight="1" x14ac:dyDescent="0.2"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9" t="s">
        <v>17</v>
      </c>
    </row>
    <row r="201" spans="1:22" ht="12" customHeight="1" x14ac:dyDescent="0.2">
      <c r="A201" s="121" t="s">
        <v>60</v>
      </c>
      <c r="B201" s="115" t="s">
        <v>2</v>
      </c>
      <c r="C201" s="123" t="s">
        <v>35</v>
      </c>
      <c r="D201" s="124"/>
      <c r="E201" s="124"/>
      <c r="F201" s="124"/>
      <c r="G201" s="124"/>
      <c r="H201" s="124"/>
      <c r="I201" s="124"/>
      <c r="J201" s="124"/>
      <c r="K201" s="124"/>
      <c r="L201" s="125"/>
      <c r="M201" s="120" t="s">
        <v>3</v>
      </c>
      <c r="N201" s="120"/>
      <c r="O201" s="120"/>
      <c r="P201" s="120"/>
      <c r="Q201" s="120"/>
      <c r="R201" s="120" t="s">
        <v>4</v>
      </c>
      <c r="S201" s="120"/>
      <c r="T201" s="120"/>
      <c r="U201" s="120"/>
      <c r="V201" s="120"/>
    </row>
    <row r="202" spans="1:22" ht="12" customHeight="1" x14ac:dyDescent="0.2">
      <c r="A202" s="121"/>
      <c r="B202" s="122"/>
      <c r="C202" s="117" t="s">
        <v>42</v>
      </c>
      <c r="D202" s="118"/>
      <c r="E202" s="118"/>
      <c r="F202" s="118"/>
      <c r="G202" s="119"/>
      <c r="H202" s="126" t="s">
        <v>6</v>
      </c>
      <c r="I202" s="127"/>
      <c r="J202" s="127"/>
      <c r="K202" s="127"/>
      <c r="L202" s="128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</row>
    <row r="203" spans="1:22" ht="25.9" customHeight="1" x14ac:dyDescent="0.2">
      <c r="A203" s="121"/>
      <c r="B203" s="116"/>
      <c r="C203" s="17" t="s">
        <v>150</v>
      </c>
      <c r="D203" s="10" t="s">
        <v>39</v>
      </c>
      <c r="E203" s="10" t="s">
        <v>40</v>
      </c>
      <c r="F203" s="10" t="s">
        <v>39</v>
      </c>
      <c r="G203" s="71" t="s">
        <v>153</v>
      </c>
      <c r="H203" s="17" t="s">
        <v>150</v>
      </c>
      <c r="I203" s="10" t="s">
        <v>39</v>
      </c>
      <c r="J203" s="10" t="s">
        <v>40</v>
      </c>
      <c r="K203" s="10" t="s">
        <v>39</v>
      </c>
      <c r="L203" s="71" t="s">
        <v>153</v>
      </c>
      <c r="M203" s="17" t="s">
        <v>150</v>
      </c>
      <c r="N203" s="10" t="s">
        <v>39</v>
      </c>
      <c r="O203" s="10" t="s">
        <v>40</v>
      </c>
      <c r="P203" s="10" t="s">
        <v>39</v>
      </c>
      <c r="Q203" s="71" t="s">
        <v>153</v>
      </c>
      <c r="R203" s="17" t="s">
        <v>150</v>
      </c>
      <c r="S203" s="10" t="s">
        <v>39</v>
      </c>
      <c r="T203" s="10" t="s">
        <v>40</v>
      </c>
      <c r="U203" s="10" t="s">
        <v>39</v>
      </c>
      <c r="V203" s="71" t="s">
        <v>153</v>
      </c>
    </row>
    <row r="204" spans="1:22" ht="21.6" customHeight="1" x14ac:dyDescent="0.2">
      <c r="A204" s="129" t="s">
        <v>12</v>
      </c>
      <c r="B204" s="130"/>
      <c r="C204" s="10"/>
      <c r="D204" s="10"/>
      <c r="E204" s="10"/>
      <c r="F204" s="10"/>
      <c r="G204" s="71"/>
      <c r="H204" s="10"/>
      <c r="I204" s="10"/>
      <c r="J204" s="10"/>
      <c r="K204" s="10"/>
      <c r="L204" s="71"/>
      <c r="M204" s="10"/>
      <c r="N204" s="10"/>
      <c r="O204" s="10"/>
      <c r="P204" s="35"/>
      <c r="Q204" s="81"/>
      <c r="R204" s="36"/>
      <c r="S204" s="35"/>
      <c r="T204" s="36"/>
      <c r="U204" s="37"/>
      <c r="V204" s="84"/>
    </row>
    <row r="205" spans="1:22" ht="12.6" customHeight="1" x14ac:dyDescent="0.2">
      <c r="A205" s="52" t="s">
        <v>61</v>
      </c>
      <c r="B205" s="56" t="s">
        <v>32</v>
      </c>
      <c r="C205" s="19"/>
      <c r="D205" s="19"/>
      <c r="E205" s="19"/>
      <c r="F205" s="19"/>
      <c r="G205" s="72"/>
      <c r="H205" s="19"/>
      <c r="I205" s="19"/>
      <c r="J205" s="19"/>
      <c r="K205" s="19"/>
      <c r="L205" s="72"/>
      <c r="M205" s="19"/>
      <c r="N205" s="19"/>
      <c r="O205" s="19"/>
      <c r="P205" s="19"/>
      <c r="Q205" s="72"/>
      <c r="R205" s="19"/>
      <c r="S205" s="19"/>
      <c r="T205" s="19"/>
      <c r="U205" s="37"/>
      <c r="V205" s="84"/>
    </row>
    <row r="206" spans="1:22" ht="12.6" customHeight="1" x14ac:dyDescent="0.2">
      <c r="A206" s="52" t="s">
        <v>62</v>
      </c>
      <c r="B206" s="57" t="s">
        <v>22</v>
      </c>
      <c r="C206" s="19"/>
      <c r="D206" s="19"/>
      <c r="E206" s="19"/>
      <c r="F206" s="19"/>
      <c r="G206" s="72"/>
      <c r="H206" s="19"/>
      <c r="I206" s="19"/>
      <c r="J206" s="19"/>
      <c r="K206" s="19"/>
      <c r="L206" s="72"/>
      <c r="M206" s="19"/>
      <c r="N206" s="19"/>
      <c r="O206" s="19"/>
      <c r="P206" s="19"/>
      <c r="Q206" s="72"/>
      <c r="R206" s="19"/>
      <c r="S206" s="19"/>
      <c r="T206" s="19"/>
      <c r="U206" s="37"/>
      <c r="V206" s="84"/>
    </row>
    <row r="207" spans="1:22" ht="12.6" customHeight="1" x14ac:dyDescent="0.2">
      <c r="A207" s="52" t="s">
        <v>63</v>
      </c>
      <c r="B207" s="53" t="s">
        <v>23</v>
      </c>
      <c r="C207" s="19"/>
      <c r="D207" s="19"/>
      <c r="E207" s="19"/>
      <c r="F207" s="19"/>
      <c r="G207" s="72"/>
      <c r="H207" s="19"/>
      <c r="I207" s="19"/>
      <c r="J207" s="19"/>
      <c r="K207" s="19"/>
      <c r="L207" s="72"/>
      <c r="M207" s="19"/>
      <c r="N207" s="19"/>
      <c r="O207" s="19"/>
      <c r="P207" s="19"/>
      <c r="Q207" s="72"/>
      <c r="R207" s="19"/>
      <c r="S207" s="19"/>
      <c r="T207" s="19"/>
      <c r="U207" s="37"/>
      <c r="V207" s="84"/>
    </row>
    <row r="208" spans="1:22" ht="12.6" customHeight="1" x14ac:dyDescent="0.2">
      <c r="A208" s="52" t="s">
        <v>64</v>
      </c>
      <c r="B208" s="53" t="s">
        <v>8</v>
      </c>
      <c r="C208" s="19"/>
      <c r="D208" s="19"/>
      <c r="E208" s="19"/>
      <c r="F208" s="19"/>
      <c r="G208" s="72"/>
      <c r="H208" s="19"/>
      <c r="I208" s="19"/>
      <c r="J208" s="19"/>
      <c r="K208" s="19"/>
      <c r="L208" s="72"/>
      <c r="M208" s="19"/>
      <c r="N208" s="19"/>
      <c r="O208" s="19"/>
      <c r="P208" s="19"/>
      <c r="Q208" s="72"/>
      <c r="R208" s="19"/>
      <c r="S208" s="19"/>
      <c r="T208" s="19"/>
      <c r="U208" s="37"/>
      <c r="V208" s="84"/>
    </row>
    <row r="209" spans="1:22" ht="12.6" customHeight="1" x14ac:dyDescent="0.2">
      <c r="A209" s="51" t="s">
        <v>65</v>
      </c>
      <c r="B209" s="56" t="s">
        <v>106</v>
      </c>
      <c r="C209" s="19"/>
      <c r="D209" s="19"/>
      <c r="E209" s="19"/>
      <c r="F209" s="19"/>
      <c r="G209" s="72"/>
      <c r="H209" s="19"/>
      <c r="I209" s="19"/>
      <c r="J209" s="19"/>
      <c r="K209" s="19"/>
      <c r="L209" s="72"/>
      <c r="M209" s="19"/>
      <c r="N209" s="19"/>
      <c r="O209" s="19"/>
      <c r="P209" s="19"/>
      <c r="Q209" s="72"/>
      <c r="R209" s="19"/>
      <c r="S209" s="19"/>
      <c r="T209" s="19"/>
      <c r="U209" s="37"/>
      <c r="V209" s="84"/>
    </row>
    <row r="210" spans="1:22" ht="12.6" customHeight="1" x14ac:dyDescent="0.2">
      <c r="A210" s="51" t="s">
        <v>66</v>
      </c>
      <c r="B210" s="56" t="s">
        <v>53</v>
      </c>
      <c r="C210" s="19"/>
      <c r="D210" s="19"/>
      <c r="E210" s="19"/>
      <c r="F210" s="19"/>
      <c r="G210" s="72"/>
      <c r="H210" s="19"/>
      <c r="I210" s="19"/>
      <c r="J210" s="19"/>
      <c r="K210" s="19"/>
      <c r="L210" s="72"/>
      <c r="M210" s="19"/>
      <c r="N210" s="19"/>
      <c r="O210" s="19"/>
      <c r="P210" s="19"/>
      <c r="Q210" s="72"/>
      <c r="R210" s="19"/>
      <c r="S210" s="19"/>
      <c r="T210" s="19"/>
      <c r="U210" s="37"/>
      <c r="V210" s="84"/>
    </row>
    <row r="211" spans="1:22" ht="12.6" customHeight="1" x14ac:dyDescent="0.2">
      <c r="A211" s="52" t="s">
        <v>67</v>
      </c>
      <c r="B211" s="53" t="s">
        <v>24</v>
      </c>
      <c r="C211" s="19"/>
      <c r="D211" s="19"/>
      <c r="E211" s="19"/>
      <c r="F211" s="19"/>
      <c r="G211" s="72"/>
      <c r="H211" s="19"/>
      <c r="I211" s="19"/>
      <c r="J211" s="19"/>
      <c r="K211" s="19"/>
      <c r="L211" s="72"/>
      <c r="M211" s="19"/>
      <c r="N211" s="19"/>
      <c r="O211" s="19"/>
      <c r="P211" s="19"/>
      <c r="Q211" s="72"/>
      <c r="R211" s="19"/>
      <c r="S211" s="19"/>
      <c r="T211" s="19"/>
      <c r="U211" s="37"/>
      <c r="V211" s="84"/>
    </row>
    <row r="212" spans="1:22" ht="12.6" customHeight="1" x14ac:dyDescent="0.2">
      <c r="A212" s="52" t="s">
        <v>138</v>
      </c>
      <c r="B212" s="53" t="s">
        <v>139</v>
      </c>
      <c r="C212" s="19"/>
      <c r="D212" s="19"/>
      <c r="E212" s="19"/>
      <c r="F212" s="19"/>
      <c r="G212" s="72"/>
      <c r="H212" s="19"/>
      <c r="I212" s="19"/>
      <c r="J212" s="19"/>
      <c r="K212" s="19"/>
      <c r="L212" s="72"/>
      <c r="M212" s="19"/>
      <c r="N212" s="19"/>
      <c r="O212" s="19"/>
      <c r="P212" s="19"/>
      <c r="Q212" s="72"/>
      <c r="R212" s="19"/>
      <c r="S212" s="19"/>
      <c r="T212" s="19"/>
      <c r="U212" s="37"/>
      <c r="V212" s="84"/>
    </row>
    <row r="213" spans="1:22" ht="12.6" customHeight="1" x14ac:dyDescent="0.2">
      <c r="A213" s="52" t="s">
        <v>68</v>
      </c>
      <c r="B213" s="53" t="s">
        <v>107</v>
      </c>
      <c r="C213" s="19"/>
      <c r="D213" s="19"/>
      <c r="E213" s="19"/>
      <c r="F213" s="19"/>
      <c r="G213" s="72"/>
      <c r="H213" s="19"/>
      <c r="I213" s="19"/>
      <c r="J213" s="19"/>
      <c r="K213" s="19"/>
      <c r="L213" s="72"/>
      <c r="M213" s="19"/>
      <c r="N213" s="19"/>
      <c r="O213" s="19"/>
      <c r="P213" s="19"/>
      <c r="Q213" s="72"/>
      <c r="R213" s="19"/>
      <c r="S213" s="19"/>
      <c r="T213" s="19"/>
      <c r="U213" s="37"/>
      <c r="V213" s="84"/>
    </row>
    <row r="214" spans="1:22" ht="12.6" customHeight="1" x14ac:dyDescent="0.2">
      <c r="A214" s="52" t="s">
        <v>69</v>
      </c>
      <c r="B214" s="53" t="s">
        <v>25</v>
      </c>
      <c r="C214" s="19"/>
      <c r="D214" s="19"/>
      <c r="E214" s="19"/>
      <c r="F214" s="19"/>
      <c r="G214" s="72"/>
      <c r="H214" s="19"/>
      <c r="I214" s="19"/>
      <c r="J214" s="19"/>
      <c r="K214" s="19"/>
      <c r="L214" s="72"/>
      <c r="M214" s="19"/>
      <c r="N214" s="19"/>
      <c r="O214" s="19"/>
      <c r="P214" s="19"/>
      <c r="Q214" s="72"/>
      <c r="R214" s="19"/>
      <c r="S214" s="19"/>
      <c r="T214" s="19"/>
      <c r="U214" s="37"/>
      <c r="V214" s="84"/>
    </row>
    <row r="215" spans="1:22" ht="12.6" customHeight="1" x14ac:dyDescent="0.2">
      <c r="A215" s="52" t="s">
        <v>108</v>
      </c>
      <c r="B215" s="53" t="s">
        <v>109</v>
      </c>
      <c r="C215" s="19"/>
      <c r="D215" s="19"/>
      <c r="E215" s="19"/>
      <c r="F215" s="19"/>
      <c r="G215" s="72"/>
      <c r="H215" s="19"/>
      <c r="I215" s="19"/>
      <c r="J215" s="19"/>
      <c r="K215" s="19"/>
      <c r="L215" s="72"/>
      <c r="M215" s="19"/>
      <c r="N215" s="19"/>
      <c r="O215" s="19"/>
      <c r="P215" s="19"/>
      <c r="Q215" s="72"/>
      <c r="R215" s="19"/>
      <c r="S215" s="19"/>
      <c r="T215" s="19"/>
      <c r="U215" s="37"/>
      <c r="V215" s="84"/>
    </row>
    <row r="216" spans="1:22" ht="12.6" customHeight="1" x14ac:dyDescent="0.2">
      <c r="A216" s="52" t="s">
        <v>110</v>
      </c>
      <c r="B216" s="53" t="s">
        <v>111</v>
      </c>
      <c r="C216" s="19"/>
      <c r="D216" s="19"/>
      <c r="E216" s="19"/>
      <c r="F216" s="19"/>
      <c r="G216" s="72"/>
      <c r="H216" s="19"/>
      <c r="I216" s="19"/>
      <c r="J216" s="19"/>
      <c r="K216" s="19"/>
      <c r="L216" s="72"/>
      <c r="M216" s="19"/>
      <c r="N216" s="19"/>
      <c r="O216" s="19"/>
      <c r="P216" s="19"/>
      <c r="Q216" s="72"/>
      <c r="R216" s="19"/>
      <c r="S216" s="19"/>
      <c r="T216" s="19"/>
      <c r="U216" s="37"/>
      <c r="V216" s="84"/>
    </row>
    <row r="217" spans="1:22" ht="12.6" customHeight="1" x14ac:dyDescent="0.2">
      <c r="A217" s="52" t="s">
        <v>70</v>
      </c>
      <c r="B217" s="53" t="s">
        <v>26</v>
      </c>
      <c r="C217" s="19"/>
      <c r="D217" s="19"/>
      <c r="E217" s="19"/>
      <c r="F217" s="19"/>
      <c r="G217" s="72"/>
      <c r="H217" s="19"/>
      <c r="I217" s="19"/>
      <c r="J217" s="19"/>
      <c r="K217" s="19"/>
      <c r="L217" s="72"/>
      <c r="M217" s="19"/>
      <c r="N217" s="19"/>
      <c r="O217" s="19"/>
      <c r="P217" s="19"/>
      <c r="Q217" s="72"/>
      <c r="R217" s="19"/>
      <c r="S217" s="19"/>
      <c r="T217" s="19"/>
      <c r="U217" s="37"/>
      <c r="V217" s="84"/>
    </row>
    <row r="218" spans="1:22" ht="12.6" customHeight="1" x14ac:dyDescent="0.2">
      <c r="A218" s="52" t="s">
        <v>71</v>
      </c>
      <c r="B218" s="53" t="s">
        <v>54</v>
      </c>
      <c r="C218" s="19"/>
      <c r="D218" s="19"/>
      <c r="E218" s="19"/>
      <c r="F218" s="19"/>
      <c r="G218" s="72"/>
      <c r="H218" s="19"/>
      <c r="I218" s="19"/>
      <c r="J218" s="19"/>
      <c r="K218" s="19"/>
      <c r="L218" s="72"/>
      <c r="M218" s="19"/>
      <c r="N218" s="19"/>
      <c r="O218" s="19"/>
      <c r="P218" s="19"/>
      <c r="Q218" s="72"/>
      <c r="R218" s="19"/>
      <c r="S218" s="19"/>
      <c r="T218" s="19"/>
      <c r="U218" s="37"/>
      <c r="V218" s="84"/>
    </row>
    <row r="219" spans="1:22" ht="12.6" customHeight="1" x14ac:dyDescent="0.2">
      <c r="A219" s="52" t="s">
        <v>112</v>
      </c>
      <c r="B219" s="53" t="s">
        <v>113</v>
      </c>
      <c r="C219" s="19"/>
      <c r="D219" s="19"/>
      <c r="E219" s="19"/>
      <c r="F219" s="19"/>
      <c r="G219" s="72"/>
      <c r="H219" s="19"/>
      <c r="I219" s="19"/>
      <c r="J219" s="19"/>
      <c r="K219" s="19"/>
      <c r="L219" s="72"/>
      <c r="M219" s="19"/>
      <c r="N219" s="19"/>
      <c r="O219" s="19"/>
      <c r="P219" s="19"/>
      <c r="Q219" s="72"/>
      <c r="R219" s="19"/>
      <c r="S219" s="19"/>
      <c r="T219" s="19"/>
      <c r="U219" s="37"/>
      <c r="V219" s="84"/>
    </row>
    <row r="220" spans="1:22" ht="12.6" customHeight="1" x14ac:dyDescent="0.2">
      <c r="A220" s="52" t="s">
        <v>73</v>
      </c>
      <c r="B220" s="53" t="s">
        <v>72</v>
      </c>
      <c r="C220" s="19"/>
      <c r="D220" s="19"/>
      <c r="E220" s="19"/>
      <c r="F220" s="19"/>
      <c r="G220" s="72"/>
      <c r="H220" s="19"/>
      <c r="I220" s="19"/>
      <c r="J220" s="19"/>
      <c r="K220" s="19"/>
      <c r="L220" s="72"/>
      <c r="M220" s="19"/>
      <c r="N220" s="19"/>
      <c r="O220" s="19"/>
      <c r="P220" s="19"/>
      <c r="Q220" s="72"/>
      <c r="R220" s="19"/>
      <c r="S220" s="19"/>
      <c r="T220" s="19"/>
      <c r="U220" s="37"/>
      <c r="V220" s="84"/>
    </row>
    <row r="221" spans="1:22" ht="12.6" customHeight="1" x14ac:dyDescent="0.2">
      <c r="A221" s="52" t="s">
        <v>74</v>
      </c>
      <c r="B221" s="53" t="s">
        <v>114</v>
      </c>
      <c r="C221" s="19"/>
      <c r="D221" s="19"/>
      <c r="E221" s="19"/>
      <c r="F221" s="19"/>
      <c r="G221" s="72"/>
      <c r="H221" s="19"/>
      <c r="I221" s="19"/>
      <c r="J221" s="19"/>
      <c r="K221" s="19"/>
      <c r="L221" s="72"/>
      <c r="M221" s="19"/>
      <c r="N221" s="19"/>
      <c r="O221" s="19"/>
      <c r="P221" s="19"/>
      <c r="Q221" s="72"/>
      <c r="R221" s="19"/>
      <c r="S221" s="19"/>
      <c r="T221" s="19"/>
      <c r="U221" s="37"/>
      <c r="V221" s="84"/>
    </row>
    <row r="222" spans="1:22" ht="12.6" customHeight="1" x14ac:dyDescent="0.2">
      <c r="A222" s="52" t="s">
        <v>75</v>
      </c>
      <c r="B222" s="53" t="s">
        <v>45</v>
      </c>
      <c r="C222" s="19"/>
      <c r="D222" s="19"/>
      <c r="E222" s="19"/>
      <c r="F222" s="19"/>
      <c r="G222" s="72"/>
      <c r="H222" s="19"/>
      <c r="I222" s="19"/>
      <c r="J222" s="19"/>
      <c r="K222" s="19"/>
      <c r="L222" s="72"/>
      <c r="M222" s="19"/>
      <c r="N222" s="19"/>
      <c r="O222" s="19"/>
      <c r="P222" s="19"/>
      <c r="Q222" s="72"/>
      <c r="R222" s="19"/>
      <c r="S222" s="19"/>
      <c r="T222" s="19"/>
      <c r="U222" s="37"/>
      <c r="V222" s="84"/>
    </row>
    <row r="223" spans="1:22" ht="12.6" customHeight="1" x14ac:dyDescent="0.2">
      <c r="A223" s="52" t="s">
        <v>76</v>
      </c>
      <c r="B223" s="53" t="s">
        <v>50</v>
      </c>
      <c r="C223" s="19"/>
      <c r="D223" s="19"/>
      <c r="E223" s="19"/>
      <c r="F223" s="19"/>
      <c r="G223" s="72"/>
      <c r="H223" s="19"/>
      <c r="I223" s="19"/>
      <c r="J223" s="19"/>
      <c r="K223" s="19"/>
      <c r="L223" s="72"/>
      <c r="M223" s="19"/>
      <c r="N223" s="19"/>
      <c r="O223" s="19"/>
      <c r="P223" s="19"/>
      <c r="Q223" s="72"/>
      <c r="R223" s="19"/>
      <c r="S223" s="19"/>
      <c r="T223" s="19"/>
      <c r="U223" s="37"/>
      <c r="V223" s="84"/>
    </row>
    <row r="224" spans="1:22" ht="12.6" customHeight="1" x14ac:dyDescent="0.2">
      <c r="A224" s="52" t="s">
        <v>77</v>
      </c>
      <c r="B224" s="53" t="s">
        <v>55</v>
      </c>
      <c r="C224" s="19"/>
      <c r="D224" s="19"/>
      <c r="E224" s="19"/>
      <c r="F224" s="19"/>
      <c r="G224" s="72"/>
      <c r="H224" s="19"/>
      <c r="I224" s="19"/>
      <c r="J224" s="19"/>
      <c r="K224" s="19"/>
      <c r="L224" s="72"/>
      <c r="M224" s="19"/>
      <c r="N224" s="19"/>
      <c r="O224" s="19"/>
      <c r="P224" s="19"/>
      <c r="Q224" s="72"/>
      <c r="R224" s="19"/>
      <c r="S224" s="19"/>
      <c r="T224" s="19"/>
      <c r="U224" s="37"/>
      <c r="V224" s="84"/>
    </row>
    <row r="225" spans="1:22" ht="12.6" customHeight="1" x14ac:dyDescent="0.2">
      <c r="A225" s="52" t="s">
        <v>78</v>
      </c>
      <c r="B225" s="53" t="s">
        <v>46</v>
      </c>
      <c r="C225" s="19"/>
      <c r="D225" s="19"/>
      <c r="E225" s="19"/>
      <c r="F225" s="19"/>
      <c r="G225" s="72"/>
      <c r="H225" s="19"/>
      <c r="I225" s="19"/>
      <c r="J225" s="19"/>
      <c r="K225" s="19"/>
      <c r="L225" s="72"/>
      <c r="M225" s="19"/>
      <c r="N225" s="19"/>
      <c r="O225" s="19"/>
      <c r="P225" s="19"/>
      <c r="Q225" s="72"/>
      <c r="R225" s="19"/>
      <c r="S225" s="19"/>
      <c r="T225" s="19"/>
      <c r="U225" s="37"/>
      <c r="V225" s="84"/>
    </row>
    <row r="226" spans="1:22" ht="12.6" customHeight="1" x14ac:dyDescent="0.2">
      <c r="A226" s="52" t="s">
        <v>79</v>
      </c>
      <c r="B226" s="53" t="s">
        <v>115</v>
      </c>
      <c r="C226" s="19"/>
      <c r="D226" s="19"/>
      <c r="E226" s="19"/>
      <c r="F226" s="19"/>
      <c r="G226" s="72"/>
      <c r="H226" s="19"/>
      <c r="I226" s="19"/>
      <c r="J226" s="19"/>
      <c r="K226" s="19"/>
      <c r="L226" s="72"/>
      <c r="M226" s="19"/>
      <c r="N226" s="19"/>
      <c r="O226" s="19"/>
      <c r="P226" s="19"/>
      <c r="Q226" s="72"/>
      <c r="R226" s="19"/>
      <c r="S226" s="19"/>
      <c r="T226" s="19"/>
      <c r="U226" s="37"/>
      <c r="V226" s="84"/>
    </row>
    <row r="227" spans="1:22" ht="12.6" customHeight="1" x14ac:dyDescent="0.2">
      <c r="A227" s="52" t="s">
        <v>80</v>
      </c>
      <c r="B227" s="53" t="s">
        <v>59</v>
      </c>
      <c r="C227" s="19"/>
      <c r="D227" s="19"/>
      <c r="E227" s="19"/>
      <c r="F227" s="19"/>
      <c r="G227" s="72"/>
      <c r="H227" s="19"/>
      <c r="I227" s="19"/>
      <c r="J227" s="19"/>
      <c r="K227" s="19"/>
      <c r="L227" s="72"/>
      <c r="M227" s="19"/>
      <c r="N227" s="19"/>
      <c r="O227" s="19"/>
      <c r="P227" s="19"/>
      <c r="Q227" s="72"/>
      <c r="R227" s="19"/>
      <c r="S227" s="19"/>
      <c r="T227" s="19"/>
      <c r="U227" s="37"/>
      <c r="V227" s="84"/>
    </row>
    <row r="228" spans="1:22" ht="12.6" customHeight="1" x14ac:dyDescent="0.2">
      <c r="A228" s="52" t="s">
        <v>81</v>
      </c>
      <c r="B228" s="53" t="s">
        <v>27</v>
      </c>
      <c r="C228" s="19"/>
      <c r="D228" s="19"/>
      <c r="E228" s="19"/>
      <c r="F228" s="19"/>
      <c r="G228" s="72"/>
      <c r="H228" s="19"/>
      <c r="I228" s="19"/>
      <c r="J228" s="19"/>
      <c r="K228" s="19"/>
      <c r="L228" s="72"/>
      <c r="M228" s="19"/>
      <c r="N228" s="19"/>
      <c r="O228" s="19"/>
      <c r="P228" s="19"/>
      <c r="Q228" s="72"/>
      <c r="R228" s="19"/>
      <c r="S228" s="19"/>
      <c r="T228" s="19"/>
      <c r="U228" s="37"/>
      <c r="V228" s="84"/>
    </row>
    <row r="229" spans="1:22" ht="12.6" customHeight="1" x14ac:dyDescent="0.2">
      <c r="A229" s="52" t="s">
        <v>136</v>
      </c>
      <c r="B229" s="53" t="s">
        <v>137</v>
      </c>
      <c r="C229" s="19"/>
      <c r="D229" s="19"/>
      <c r="E229" s="19"/>
      <c r="F229" s="19"/>
      <c r="G229" s="72"/>
      <c r="H229" s="19"/>
      <c r="I229" s="19"/>
      <c r="J229" s="19"/>
      <c r="K229" s="19"/>
      <c r="L229" s="72"/>
      <c r="M229" s="19"/>
      <c r="N229" s="19"/>
      <c r="O229" s="19"/>
      <c r="P229" s="19"/>
      <c r="Q229" s="72"/>
      <c r="R229" s="19"/>
      <c r="S229" s="19"/>
      <c r="T229" s="19"/>
      <c r="U229" s="37"/>
      <c r="V229" s="84"/>
    </row>
    <row r="230" spans="1:22" ht="12.6" customHeight="1" x14ac:dyDescent="0.2">
      <c r="A230" s="52" t="s">
        <v>82</v>
      </c>
      <c r="B230" s="53" t="s">
        <v>9</v>
      </c>
      <c r="C230" s="19"/>
      <c r="D230" s="19"/>
      <c r="E230" s="19"/>
      <c r="F230" s="19"/>
      <c r="G230" s="72"/>
      <c r="H230" s="19"/>
      <c r="I230" s="19"/>
      <c r="J230" s="19"/>
      <c r="K230" s="19"/>
      <c r="L230" s="72"/>
      <c r="M230" s="19"/>
      <c r="N230" s="19"/>
      <c r="O230" s="19"/>
      <c r="P230" s="19"/>
      <c r="Q230" s="72"/>
      <c r="R230" s="19"/>
      <c r="S230" s="19"/>
      <c r="T230" s="19"/>
      <c r="U230" s="37"/>
      <c r="V230" s="84"/>
    </row>
    <row r="231" spans="1:22" ht="12.6" customHeight="1" x14ac:dyDescent="0.2">
      <c r="A231" s="52" t="s">
        <v>83</v>
      </c>
      <c r="B231" s="53" t="s">
        <v>7</v>
      </c>
      <c r="C231" s="19"/>
      <c r="D231" s="19"/>
      <c r="E231" s="19"/>
      <c r="F231" s="19"/>
      <c r="G231" s="72"/>
      <c r="H231" s="19"/>
      <c r="I231" s="19"/>
      <c r="J231" s="19"/>
      <c r="K231" s="19"/>
      <c r="L231" s="72"/>
      <c r="M231" s="19"/>
      <c r="N231" s="19"/>
      <c r="O231" s="19"/>
      <c r="P231" s="19"/>
      <c r="Q231" s="72"/>
      <c r="R231" s="19"/>
      <c r="S231" s="19"/>
      <c r="T231" s="19"/>
      <c r="U231" s="37"/>
      <c r="V231" s="84"/>
    </row>
    <row r="232" spans="1:22" ht="12.6" customHeight="1" x14ac:dyDescent="0.2">
      <c r="A232" s="52" t="s">
        <v>84</v>
      </c>
      <c r="B232" s="58" t="s">
        <v>28</v>
      </c>
      <c r="C232" s="19"/>
      <c r="D232" s="19"/>
      <c r="E232" s="19"/>
      <c r="F232" s="19"/>
      <c r="G232" s="72"/>
      <c r="H232" s="19"/>
      <c r="I232" s="19"/>
      <c r="J232" s="19"/>
      <c r="K232" s="19"/>
      <c r="L232" s="72"/>
      <c r="M232" s="19"/>
      <c r="N232" s="19"/>
      <c r="O232" s="19"/>
      <c r="P232" s="19"/>
      <c r="Q232" s="72"/>
      <c r="R232" s="19"/>
      <c r="S232" s="19"/>
      <c r="T232" s="19"/>
      <c r="U232" s="37"/>
      <c r="V232" s="84"/>
    </row>
    <row r="233" spans="1:22" ht="12.6" customHeight="1" x14ac:dyDescent="0.2">
      <c r="A233" s="52" t="s">
        <v>131</v>
      </c>
      <c r="B233" s="58" t="s">
        <v>132</v>
      </c>
      <c r="C233" s="19"/>
      <c r="D233" s="19"/>
      <c r="E233" s="19"/>
      <c r="F233" s="19"/>
      <c r="G233" s="72"/>
      <c r="H233" s="19"/>
      <c r="I233" s="19"/>
      <c r="J233" s="19"/>
      <c r="K233" s="19"/>
      <c r="L233" s="72"/>
      <c r="M233" s="19"/>
      <c r="N233" s="19"/>
      <c r="O233" s="19"/>
      <c r="P233" s="19"/>
      <c r="Q233" s="72"/>
      <c r="R233" s="19"/>
      <c r="S233" s="19"/>
      <c r="T233" s="19"/>
      <c r="U233" s="37"/>
      <c r="V233" s="84"/>
    </row>
    <row r="234" spans="1:22" ht="12.6" customHeight="1" x14ac:dyDescent="0.2">
      <c r="A234" s="52" t="s">
        <v>133</v>
      </c>
      <c r="B234" s="58" t="s">
        <v>134</v>
      </c>
      <c r="C234" s="19"/>
      <c r="D234" s="19"/>
      <c r="E234" s="19"/>
      <c r="F234" s="19"/>
      <c r="G234" s="72"/>
      <c r="H234" s="19"/>
      <c r="I234" s="19"/>
      <c r="J234" s="19"/>
      <c r="K234" s="19"/>
      <c r="L234" s="72"/>
      <c r="M234" s="19"/>
      <c r="N234" s="19"/>
      <c r="O234" s="19"/>
      <c r="P234" s="19"/>
      <c r="Q234" s="72"/>
      <c r="R234" s="19"/>
      <c r="S234" s="19"/>
      <c r="T234" s="19"/>
      <c r="U234" s="37"/>
      <c r="V234" s="84"/>
    </row>
    <row r="235" spans="1:22" ht="12.6" customHeight="1" x14ac:dyDescent="0.2">
      <c r="A235" s="52" t="s">
        <v>85</v>
      </c>
      <c r="B235" s="58" t="s">
        <v>57</v>
      </c>
      <c r="C235" s="19"/>
      <c r="D235" s="19"/>
      <c r="E235" s="19"/>
      <c r="F235" s="19"/>
      <c r="G235" s="72"/>
      <c r="H235" s="19"/>
      <c r="I235" s="19"/>
      <c r="J235" s="19"/>
      <c r="K235" s="19"/>
      <c r="L235" s="72"/>
      <c r="M235" s="19"/>
      <c r="N235" s="19"/>
      <c r="O235" s="19"/>
      <c r="P235" s="19"/>
      <c r="Q235" s="72"/>
      <c r="R235" s="19"/>
      <c r="S235" s="19"/>
      <c r="T235" s="19"/>
      <c r="U235" s="37"/>
      <c r="V235" s="84"/>
    </row>
    <row r="236" spans="1:22" ht="12.6" customHeight="1" x14ac:dyDescent="0.2">
      <c r="A236" s="52" t="s">
        <v>86</v>
      </c>
      <c r="B236" s="58" t="s">
        <v>87</v>
      </c>
      <c r="C236" s="19"/>
      <c r="D236" s="19"/>
      <c r="E236" s="19"/>
      <c r="F236" s="19"/>
      <c r="G236" s="72"/>
      <c r="H236" s="19"/>
      <c r="I236" s="19"/>
      <c r="J236" s="19"/>
      <c r="K236" s="19"/>
      <c r="L236" s="72"/>
      <c r="M236" s="19"/>
      <c r="N236" s="19"/>
      <c r="O236" s="19"/>
      <c r="P236" s="19"/>
      <c r="Q236" s="72"/>
      <c r="R236" s="19"/>
      <c r="S236" s="19"/>
      <c r="T236" s="19"/>
      <c r="U236" s="37"/>
      <c r="V236" s="84"/>
    </row>
    <row r="237" spans="1:22" ht="12.6" customHeight="1" x14ac:dyDescent="0.2">
      <c r="A237" s="52" t="s">
        <v>105</v>
      </c>
      <c r="B237" s="58" t="s">
        <v>154</v>
      </c>
      <c r="C237" s="19"/>
      <c r="D237" s="19"/>
      <c r="E237" s="19"/>
      <c r="F237" s="19"/>
      <c r="G237" s="72"/>
      <c r="H237" s="19"/>
      <c r="I237" s="19"/>
      <c r="J237" s="19"/>
      <c r="K237" s="19"/>
      <c r="L237" s="72"/>
      <c r="M237" s="19"/>
      <c r="N237" s="19"/>
      <c r="O237" s="19"/>
      <c r="P237" s="19"/>
      <c r="Q237" s="72"/>
      <c r="R237" s="19"/>
      <c r="S237" s="19"/>
      <c r="T237" s="19"/>
      <c r="U237" s="37"/>
      <c r="V237" s="84"/>
    </row>
    <row r="238" spans="1:22" ht="12.6" customHeight="1" x14ac:dyDescent="0.2">
      <c r="A238" s="52" t="s">
        <v>129</v>
      </c>
      <c r="B238" s="58" t="s">
        <v>130</v>
      </c>
      <c r="C238" s="19"/>
      <c r="D238" s="19"/>
      <c r="E238" s="19"/>
      <c r="F238" s="19"/>
      <c r="G238" s="72"/>
      <c r="H238" s="19"/>
      <c r="I238" s="19"/>
      <c r="J238" s="19"/>
      <c r="K238" s="19"/>
      <c r="L238" s="72"/>
      <c r="M238" s="19"/>
      <c r="N238" s="19"/>
      <c r="O238" s="19"/>
      <c r="P238" s="19"/>
      <c r="Q238" s="72"/>
      <c r="R238" s="19"/>
      <c r="S238" s="19"/>
      <c r="T238" s="19"/>
      <c r="U238" s="37"/>
      <c r="V238" s="84"/>
    </row>
    <row r="239" spans="1:22" ht="12.6" customHeight="1" x14ac:dyDescent="0.2">
      <c r="A239" s="51" t="s">
        <v>89</v>
      </c>
      <c r="B239" s="53" t="s">
        <v>31</v>
      </c>
      <c r="C239" s="19"/>
      <c r="D239" s="19"/>
      <c r="E239" s="19"/>
      <c r="F239" s="19"/>
      <c r="G239" s="72"/>
      <c r="H239" s="19"/>
      <c r="I239" s="19"/>
      <c r="J239" s="19"/>
      <c r="K239" s="19"/>
      <c r="L239" s="72"/>
      <c r="M239" s="19"/>
      <c r="N239" s="19"/>
      <c r="O239" s="19"/>
      <c r="P239" s="19"/>
      <c r="Q239" s="72"/>
      <c r="R239" s="19"/>
      <c r="S239" s="19"/>
      <c r="T239" s="19"/>
      <c r="U239" s="37"/>
      <c r="V239" s="84"/>
    </row>
    <row r="240" spans="1:22" ht="12.6" customHeight="1" x14ac:dyDescent="0.2">
      <c r="A240" s="51" t="s">
        <v>90</v>
      </c>
      <c r="B240" s="53" t="s">
        <v>91</v>
      </c>
      <c r="C240" s="19"/>
      <c r="D240" s="19"/>
      <c r="E240" s="19"/>
      <c r="F240" s="19"/>
      <c r="G240" s="72"/>
      <c r="H240" s="19"/>
      <c r="I240" s="19"/>
      <c r="J240" s="19"/>
      <c r="K240" s="19"/>
      <c r="L240" s="72"/>
      <c r="M240" s="19"/>
      <c r="N240" s="19"/>
      <c r="O240" s="19"/>
      <c r="P240" s="19"/>
      <c r="Q240" s="72"/>
      <c r="R240" s="19"/>
      <c r="S240" s="19"/>
      <c r="T240" s="19"/>
      <c r="U240" s="37"/>
      <c r="V240" s="84"/>
    </row>
    <row r="241" spans="1:22" ht="12.6" customHeight="1" x14ac:dyDescent="0.2">
      <c r="A241" s="51" t="s">
        <v>92</v>
      </c>
      <c r="B241" s="53" t="s">
        <v>58</v>
      </c>
      <c r="C241" s="19"/>
      <c r="D241" s="19"/>
      <c r="E241" s="19"/>
      <c r="F241" s="19"/>
      <c r="G241" s="72"/>
      <c r="H241" s="19"/>
      <c r="I241" s="19"/>
      <c r="J241" s="19"/>
      <c r="K241" s="19"/>
      <c r="L241" s="72"/>
      <c r="M241" s="19"/>
      <c r="N241" s="19"/>
      <c r="O241" s="19"/>
      <c r="P241" s="19"/>
      <c r="Q241" s="72"/>
      <c r="R241" s="19"/>
      <c r="S241" s="19"/>
      <c r="T241" s="19"/>
      <c r="U241" s="37"/>
      <c r="V241" s="84"/>
    </row>
    <row r="242" spans="1:22" ht="12.6" customHeight="1" x14ac:dyDescent="0.2">
      <c r="A242" s="51" t="s">
        <v>93</v>
      </c>
      <c r="B242" s="53" t="s">
        <v>52</v>
      </c>
      <c r="C242" s="19"/>
      <c r="D242" s="19"/>
      <c r="E242" s="19"/>
      <c r="F242" s="19"/>
      <c r="G242" s="72"/>
      <c r="H242" s="19"/>
      <c r="I242" s="19"/>
      <c r="J242" s="19"/>
      <c r="K242" s="19"/>
      <c r="L242" s="72"/>
      <c r="M242" s="19"/>
      <c r="N242" s="19"/>
      <c r="O242" s="19"/>
      <c r="P242" s="19"/>
      <c r="Q242" s="72"/>
      <c r="R242" s="19"/>
      <c r="S242" s="19"/>
      <c r="T242" s="19"/>
      <c r="U242" s="37"/>
      <c r="V242" s="84"/>
    </row>
    <row r="243" spans="1:22" ht="12.6" customHeight="1" x14ac:dyDescent="0.2">
      <c r="A243" s="51" t="s">
        <v>94</v>
      </c>
      <c r="B243" s="53" t="s">
        <v>116</v>
      </c>
      <c r="C243" s="19"/>
      <c r="D243" s="19"/>
      <c r="E243" s="19"/>
      <c r="F243" s="19"/>
      <c r="G243" s="72"/>
      <c r="H243" s="19"/>
      <c r="I243" s="19"/>
      <c r="J243" s="19"/>
      <c r="K243" s="19"/>
      <c r="L243" s="72"/>
      <c r="M243" s="19"/>
      <c r="N243" s="19"/>
      <c r="O243" s="19"/>
      <c r="P243" s="19"/>
      <c r="Q243" s="72"/>
      <c r="R243" s="19"/>
      <c r="S243" s="19"/>
      <c r="T243" s="19"/>
      <c r="U243" s="37"/>
      <c r="V243" s="84"/>
    </row>
    <row r="244" spans="1:22" ht="12.6" customHeight="1" x14ac:dyDescent="0.2">
      <c r="A244" s="51" t="s">
        <v>95</v>
      </c>
      <c r="B244" s="53" t="s">
        <v>51</v>
      </c>
      <c r="C244" s="19"/>
      <c r="D244" s="19"/>
      <c r="E244" s="19"/>
      <c r="F244" s="19"/>
      <c r="G244" s="72"/>
      <c r="H244" s="19"/>
      <c r="I244" s="19"/>
      <c r="J244" s="19"/>
      <c r="K244" s="19"/>
      <c r="L244" s="72"/>
      <c r="M244" s="19"/>
      <c r="N244" s="19"/>
      <c r="O244" s="19"/>
      <c r="P244" s="19"/>
      <c r="Q244" s="72"/>
      <c r="R244" s="19"/>
      <c r="S244" s="19"/>
      <c r="T244" s="19"/>
      <c r="U244" s="37"/>
      <c r="V244" s="84"/>
    </row>
    <row r="245" spans="1:22" ht="12.6" customHeight="1" x14ac:dyDescent="0.2">
      <c r="A245" s="51" t="s">
        <v>96</v>
      </c>
      <c r="B245" s="53" t="s">
        <v>117</v>
      </c>
      <c r="C245" s="19"/>
      <c r="D245" s="19"/>
      <c r="E245" s="19"/>
      <c r="F245" s="19"/>
      <c r="G245" s="72"/>
      <c r="H245" s="19"/>
      <c r="I245" s="19"/>
      <c r="J245" s="19"/>
      <c r="K245" s="19"/>
      <c r="L245" s="72"/>
      <c r="M245" s="19"/>
      <c r="N245" s="19"/>
      <c r="O245" s="19"/>
      <c r="P245" s="19"/>
      <c r="Q245" s="72"/>
      <c r="R245" s="19"/>
      <c r="S245" s="19"/>
      <c r="T245" s="19"/>
      <c r="U245" s="37"/>
      <c r="V245" s="84"/>
    </row>
    <row r="246" spans="1:22" ht="12.6" customHeight="1" x14ac:dyDescent="0.2">
      <c r="A246" s="51" t="s">
        <v>118</v>
      </c>
      <c r="B246" s="53" t="s">
        <v>119</v>
      </c>
      <c r="C246" s="19"/>
      <c r="D246" s="19"/>
      <c r="E246" s="19"/>
      <c r="F246" s="19"/>
      <c r="G246" s="72"/>
      <c r="H246" s="19"/>
      <c r="I246" s="19"/>
      <c r="J246" s="19"/>
      <c r="K246" s="19"/>
      <c r="L246" s="72"/>
      <c r="M246" s="19"/>
      <c r="N246" s="19"/>
      <c r="O246" s="19"/>
      <c r="P246" s="19"/>
      <c r="Q246" s="72"/>
      <c r="R246" s="19"/>
      <c r="S246" s="19"/>
      <c r="T246" s="19"/>
      <c r="U246" s="37"/>
      <c r="V246" s="84"/>
    </row>
    <row r="247" spans="1:22" ht="12.6" customHeight="1" x14ac:dyDescent="0.2">
      <c r="A247" s="51" t="s">
        <v>145</v>
      </c>
      <c r="B247" s="53" t="s">
        <v>146</v>
      </c>
      <c r="C247" s="19"/>
      <c r="D247" s="19"/>
      <c r="E247" s="19"/>
      <c r="F247" s="19"/>
      <c r="G247" s="72"/>
      <c r="H247" s="19"/>
      <c r="I247" s="19"/>
      <c r="J247" s="19"/>
      <c r="K247" s="19"/>
      <c r="L247" s="72"/>
      <c r="M247" s="19"/>
      <c r="N247" s="19"/>
      <c r="O247" s="19"/>
      <c r="P247" s="19"/>
      <c r="Q247" s="72"/>
      <c r="R247" s="19"/>
      <c r="S247" s="19"/>
      <c r="T247" s="19"/>
      <c r="U247" s="37"/>
      <c r="V247" s="84"/>
    </row>
    <row r="248" spans="1:22" ht="12.6" customHeight="1" x14ac:dyDescent="0.2">
      <c r="A248" s="51" t="s">
        <v>97</v>
      </c>
      <c r="B248" s="53" t="s">
        <v>98</v>
      </c>
      <c r="C248" s="19"/>
      <c r="D248" s="19"/>
      <c r="E248" s="19"/>
      <c r="F248" s="19"/>
      <c r="G248" s="72"/>
      <c r="H248" s="19"/>
      <c r="I248" s="19"/>
      <c r="J248" s="19"/>
      <c r="K248" s="19"/>
      <c r="L248" s="72"/>
      <c r="M248" s="19"/>
      <c r="N248" s="19"/>
      <c r="O248" s="19"/>
      <c r="P248" s="19"/>
      <c r="Q248" s="72"/>
      <c r="R248" s="19"/>
      <c r="S248" s="19"/>
      <c r="T248" s="19"/>
      <c r="U248" s="37"/>
      <c r="V248" s="84"/>
    </row>
    <row r="249" spans="1:22" ht="12.6" customHeight="1" x14ac:dyDescent="0.2">
      <c r="A249" s="51" t="s">
        <v>99</v>
      </c>
      <c r="B249" s="53" t="s">
        <v>100</v>
      </c>
      <c r="C249" s="19"/>
      <c r="D249" s="19"/>
      <c r="E249" s="19"/>
      <c r="F249" s="19"/>
      <c r="G249" s="72"/>
      <c r="H249" s="19"/>
      <c r="I249" s="19"/>
      <c r="J249" s="19"/>
      <c r="K249" s="19"/>
      <c r="L249" s="72"/>
      <c r="M249" s="19"/>
      <c r="N249" s="19"/>
      <c r="O249" s="19"/>
      <c r="P249" s="19"/>
      <c r="Q249" s="72"/>
      <c r="R249" s="19"/>
      <c r="S249" s="19"/>
      <c r="T249" s="19"/>
      <c r="U249" s="38"/>
      <c r="V249" s="84"/>
    </row>
    <row r="250" spans="1:22" ht="12.6" customHeight="1" x14ac:dyDescent="0.2">
      <c r="A250" s="51" t="s">
        <v>120</v>
      </c>
      <c r="B250" s="53" t="s">
        <v>121</v>
      </c>
      <c r="C250" s="19"/>
      <c r="D250" s="19"/>
      <c r="E250" s="19"/>
      <c r="F250" s="19"/>
      <c r="G250" s="72"/>
      <c r="H250" s="19"/>
      <c r="I250" s="19"/>
      <c r="J250" s="19"/>
      <c r="K250" s="19"/>
      <c r="L250" s="72"/>
      <c r="M250" s="19"/>
      <c r="N250" s="19"/>
      <c r="O250" s="19"/>
      <c r="P250" s="19"/>
      <c r="Q250" s="72"/>
      <c r="R250" s="19"/>
      <c r="S250" s="19"/>
      <c r="T250" s="19"/>
      <c r="U250" s="37"/>
      <c r="V250" s="84"/>
    </row>
    <row r="251" spans="1:22" ht="12.6" customHeight="1" x14ac:dyDescent="0.2">
      <c r="A251" s="59" t="s">
        <v>122</v>
      </c>
      <c r="B251" s="60" t="s">
        <v>123</v>
      </c>
      <c r="C251" s="19"/>
      <c r="D251" s="19"/>
      <c r="E251" s="19"/>
      <c r="F251" s="19"/>
      <c r="G251" s="72"/>
      <c r="H251" s="19"/>
      <c r="I251" s="19"/>
      <c r="J251" s="19"/>
      <c r="K251" s="19"/>
      <c r="L251" s="72"/>
      <c r="M251" s="19"/>
      <c r="N251" s="19"/>
      <c r="O251" s="19"/>
      <c r="P251" s="19"/>
      <c r="Q251" s="72"/>
      <c r="R251" s="19"/>
      <c r="S251" s="19"/>
      <c r="T251" s="19"/>
      <c r="U251" s="37"/>
      <c r="V251" s="84"/>
    </row>
    <row r="252" spans="1:22" ht="12.6" customHeight="1" x14ac:dyDescent="0.2">
      <c r="A252" s="51" t="s">
        <v>124</v>
      </c>
      <c r="B252" s="53" t="s">
        <v>125</v>
      </c>
      <c r="C252" s="19"/>
      <c r="D252" s="19"/>
      <c r="E252" s="19"/>
      <c r="F252" s="19"/>
      <c r="G252" s="72"/>
      <c r="H252" s="19"/>
      <c r="I252" s="19"/>
      <c r="J252" s="19"/>
      <c r="K252" s="19"/>
      <c r="L252" s="72"/>
      <c r="M252" s="19"/>
      <c r="N252" s="19"/>
      <c r="O252" s="19"/>
      <c r="P252" s="19"/>
      <c r="Q252" s="72"/>
      <c r="R252" s="19"/>
      <c r="S252" s="19"/>
      <c r="T252" s="19"/>
      <c r="U252" s="37"/>
      <c r="V252" s="84"/>
    </row>
    <row r="253" spans="1:22" ht="12.6" customHeight="1" x14ac:dyDescent="0.2">
      <c r="A253" s="51" t="s">
        <v>170</v>
      </c>
      <c r="B253" s="53" t="s">
        <v>165</v>
      </c>
      <c r="C253" s="19"/>
      <c r="D253" s="19"/>
      <c r="E253" s="19"/>
      <c r="F253" s="19"/>
      <c r="G253" s="72"/>
      <c r="H253" s="19"/>
      <c r="I253" s="19"/>
      <c r="J253" s="19"/>
      <c r="K253" s="19"/>
      <c r="L253" s="72"/>
      <c r="M253" s="19"/>
      <c r="N253" s="19"/>
      <c r="O253" s="19"/>
      <c r="P253" s="19"/>
      <c r="Q253" s="72"/>
      <c r="R253" s="19"/>
      <c r="S253" s="19"/>
      <c r="T253" s="19"/>
      <c r="U253" s="37"/>
      <c r="V253" s="84"/>
    </row>
    <row r="254" spans="1:22" ht="12.6" customHeight="1" x14ac:dyDescent="0.2">
      <c r="A254" s="51" t="s">
        <v>126</v>
      </c>
      <c r="B254" s="53" t="s">
        <v>127</v>
      </c>
      <c r="C254" s="19"/>
      <c r="D254" s="19"/>
      <c r="E254" s="19"/>
      <c r="F254" s="19"/>
      <c r="G254" s="72"/>
      <c r="H254" s="19"/>
      <c r="I254" s="19"/>
      <c r="J254" s="19"/>
      <c r="K254" s="19"/>
      <c r="L254" s="72"/>
      <c r="M254" s="19"/>
      <c r="N254" s="19"/>
      <c r="O254" s="19"/>
      <c r="P254" s="19"/>
      <c r="Q254" s="72"/>
      <c r="R254" s="19"/>
      <c r="S254" s="19"/>
      <c r="T254" s="19"/>
      <c r="U254" s="37"/>
      <c r="V254" s="84"/>
    </row>
    <row r="255" spans="1:22" ht="12.6" customHeight="1" x14ac:dyDescent="0.2">
      <c r="A255" s="51" t="s">
        <v>140</v>
      </c>
      <c r="B255" s="53" t="s">
        <v>141</v>
      </c>
      <c r="C255" s="19"/>
      <c r="D255" s="19"/>
      <c r="E255" s="19"/>
      <c r="F255" s="19"/>
      <c r="G255" s="72"/>
      <c r="H255" s="19"/>
      <c r="I255" s="19"/>
      <c r="J255" s="19"/>
      <c r="K255" s="19"/>
      <c r="L255" s="72"/>
      <c r="M255" s="19"/>
      <c r="N255" s="19"/>
      <c r="O255" s="19"/>
      <c r="P255" s="19"/>
      <c r="Q255" s="72"/>
      <c r="R255" s="19"/>
      <c r="S255" s="19"/>
      <c r="T255" s="19"/>
      <c r="U255" s="37"/>
      <c r="V255" s="84"/>
    </row>
    <row r="256" spans="1:22" ht="12.6" customHeight="1" x14ac:dyDescent="0.2">
      <c r="A256" s="51" t="s">
        <v>101</v>
      </c>
      <c r="B256" s="53" t="s">
        <v>49</v>
      </c>
      <c r="C256" s="19"/>
      <c r="D256" s="19"/>
      <c r="E256" s="19"/>
      <c r="F256" s="19"/>
      <c r="G256" s="72"/>
      <c r="H256" s="19"/>
      <c r="I256" s="19"/>
      <c r="J256" s="19"/>
      <c r="K256" s="19"/>
      <c r="L256" s="72"/>
      <c r="M256" s="19"/>
      <c r="N256" s="19"/>
      <c r="O256" s="19"/>
      <c r="P256" s="19"/>
      <c r="Q256" s="72"/>
      <c r="R256" s="19"/>
      <c r="S256" s="19"/>
      <c r="T256" s="19"/>
      <c r="U256" s="37"/>
      <c r="V256" s="84"/>
    </row>
    <row r="257" spans="1:22" ht="12.6" customHeight="1" x14ac:dyDescent="0.2">
      <c r="A257" s="51" t="s">
        <v>102</v>
      </c>
      <c r="B257" s="53" t="s">
        <v>33</v>
      </c>
      <c r="C257" s="19"/>
      <c r="D257" s="19"/>
      <c r="E257" s="19"/>
      <c r="F257" s="19"/>
      <c r="G257" s="72"/>
      <c r="H257" s="19"/>
      <c r="I257" s="19"/>
      <c r="J257" s="19"/>
      <c r="K257" s="19"/>
      <c r="L257" s="72"/>
      <c r="M257" s="19"/>
      <c r="N257" s="19"/>
      <c r="O257" s="19"/>
      <c r="P257" s="19"/>
      <c r="Q257" s="72"/>
      <c r="R257" s="19"/>
      <c r="S257" s="19"/>
      <c r="T257" s="19"/>
      <c r="U257" s="37"/>
      <c r="V257" s="84"/>
    </row>
    <row r="258" spans="1:22" ht="12.6" customHeight="1" x14ac:dyDescent="0.2">
      <c r="A258" s="51" t="s">
        <v>103</v>
      </c>
      <c r="B258" s="53" t="s">
        <v>56</v>
      </c>
      <c r="C258" s="19"/>
      <c r="D258" s="19"/>
      <c r="E258" s="19"/>
      <c r="F258" s="19"/>
      <c r="G258" s="72"/>
      <c r="H258" s="19"/>
      <c r="I258" s="19"/>
      <c r="J258" s="19"/>
      <c r="K258" s="19"/>
      <c r="L258" s="72"/>
      <c r="M258" s="19"/>
      <c r="N258" s="19"/>
      <c r="O258" s="19"/>
      <c r="P258" s="19"/>
      <c r="Q258" s="72"/>
      <c r="R258" s="19"/>
      <c r="S258" s="19"/>
      <c r="T258" s="19"/>
      <c r="U258" s="37"/>
      <c r="V258" s="84"/>
    </row>
    <row r="259" spans="1:22" ht="12.6" customHeight="1" x14ac:dyDescent="0.2">
      <c r="A259" s="51"/>
      <c r="B259" s="53" t="s">
        <v>47</v>
      </c>
      <c r="C259" s="19"/>
      <c r="D259" s="19"/>
      <c r="E259" s="19"/>
      <c r="F259" s="19"/>
      <c r="G259" s="72"/>
      <c r="H259" s="19"/>
      <c r="I259" s="19"/>
      <c r="J259" s="19"/>
      <c r="K259" s="19"/>
      <c r="L259" s="72"/>
      <c r="M259" s="19"/>
      <c r="N259" s="19"/>
      <c r="O259" s="19"/>
      <c r="P259" s="19"/>
      <c r="Q259" s="72"/>
      <c r="R259" s="19"/>
      <c r="S259" s="19"/>
      <c r="T259" s="19"/>
      <c r="U259" s="37"/>
      <c r="V259" s="84"/>
    </row>
    <row r="260" spans="1:22" ht="12.6" customHeight="1" x14ac:dyDescent="0.2">
      <c r="A260" s="51"/>
      <c r="B260" s="57" t="s">
        <v>21</v>
      </c>
      <c r="C260" s="19"/>
      <c r="D260" s="19"/>
      <c r="E260" s="19"/>
      <c r="F260" s="19"/>
      <c r="G260" s="72"/>
      <c r="H260" s="19"/>
      <c r="I260" s="19"/>
      <c r="J260" s="19"/>
      <c r="K260" s="19"/>
      <c r="L260" s="72"/>
      <c r="M260" s="19"/>
      <c r="N260" s="19"/>
      <c r="O260" s="19"/>
      <c r="P260" s="19"/>
      <c r="Q260" s="72"/>
      <c r="R260" s="19"/>
      <c r="S260" s="19"/>
      <c r="T260" s="19"/>
      <c r="U260" s="37"/>
      <c r="V260" s="84"/>
    </row>
    <row r="261" spans="1:22" ht="12.6" customHeight="1" x14ac:dyDescent="0.2">
      <c r="A261" s="51"/>
      <c r="B261" s="61" t="s">
        <v>18</v>
      </c>
      <c r="C261" s="19"/>
      <c r="D261" s="19"/>
      <c r="E261" s="19"/>
      <c r="F261" s="19"/>
      <c r="G261" s="72"/>
      <c r="H261" s="19"/>
      <c r="I261" s="19"/>
      <c r="J261" s="19"/>
      <c r="K261" s="19"/>
      <c r="L261" s="72"/>
      <c r="M261" s="19"/>
      <c r="N261" s="19"/>
      <c r="O261" s="19"/>
      <c r="P261" s="19"/>
      <c r="Q261" s="72"/>
      <c r="R261" s="19">
        <v>1502292</v>
      </c>
      <c r="S261" s="19">
        <v>1434234</v>
      </c>
      <c r="T261" s="19">
        <v>-1282983</v>
      </c>
      <c r="U261" s="38">
        <f>SUM(S261:T261)</f>
        <v>151251</v>
      </c>
      <c r="V261" s="84">
        <v>151250</v>
      </c>
    </row>
    <row r="262" spans="1:22" ht="12.6" customHeight="1" x14ac:dyDescent="0.2">
      <c r="A262" s="51"/>
      <c r="B262" s="62" t="s">
        <v>19</v>
      </c>
      <c r="C262" s="54"/>
      <c r="D262" s="54"/>
      <c r="E262" s="54"/>
      <c r="F262" s="54"/>
      <c r="G262" s="72"/>
      <c r="H262" s="54"/>
      <c r="I262" s="54"/>
      <c r="J262" s="54"/>
      <c r="K262" s="54"/>
      <c r="L262" s="72"/>
      <c r="M262" s="54">
        <v>4612994</v>
      </c>
      <c r="N262" s="54">
        <v>5923135</v>
      </c>
      <c r="O262" s="54">
        <v>-1935111</v>
      </c>
      <c r="P262" s="54">
        <f>SUM(N262:O262)</f>
        <v>3988024</v>
      </c>
      <c r="Q262" s="72">
        <v>1430765</v>
      </c>
      <c r="R262" s="54"/>
      <c r="S262" s="54"/>
      <c r="T262" s="54"/>
      <c r="U262" s="64"/>
      <c r="V262" s="84"/>
    </row>
    <row r="263" spans="1:22" ht="12.6" customHeight="1" x14ac:dyDescent="0.2">
      <c r="A263" s="51"/>
      <c r="B263" s="62" t="s">
        <v>48</v>
      </c>
      <c r="C263" s="19">
        <v>290297</v>
      </c>
      <c r="D263" s="19">
        <v>290297</v>
      </c>
      <c r="E263" s="19">
        <v>-269331</v>
      </c>
      <c r="F263" s="19">
        <f>SUM(D263:E263)</f>
        <v>20966</v>
      </c>
      <c r="G263" s="72">
        <v>20965</v>
      </c>
      <c r="H263" s="19">
        <v>61700</v>
      </c>
      <c r="I263" s="19">
        <v>80450</v>
      </c>
      <c r="J263" s="19">
        <v>-42100</v>
      </c>
      <c r="K263" s="19">
        <f>SUM(I263:J263)</f>
        <v>38350</v>
      </c>
      <c r="L263" s="72">
        <v>38270</v>
      </c>
      <c r="M263" s="19"/>
      <c r="N263" s="19"/>
      <c r="O263" s="19"/>
      <c r="P263" s="19"/>
      <c r="Q263" s="72"/>
      <c r="R263" s="19"/>
      <c r="S263" s="19"/>
      <c r="T263" s="19"/>
      <c r="U263" s="38"/>
      <c r="V263" s="84"/>
    </row>
    <row r="264" spans="1:22" ht="12.6" customHeight="1" x14ac:dyDescent="0.2">
      <c r="A264" s="51"/>
      <c r="B264" s="62" t="s">
        <v>142</v>
      </c>
      <c r="C264" s="19"/>
      <c r="D264" s="19"/>
      <c r="E264" s="19"/>
      <c r="F264" s="19"/>
      <c r="G264" s="72"/>
      <c r="H264" s="19"/>
      <c r="I264" s="19"/>
      <c r="J264" s="19"/>
      <c r="K264" s="19"/>
      <c r="L264" s="72"/>
      <c r="M264" s="19"/>
      <c r="N264" s="19"/>
      <c r="O264" s="19"/>
      <c r="P264" s="19"/>
      <c r="Q264" s="72"/>
      <c r="R264" s="19"/>
      <c r="S264" s="19"/>
      <c r="T264" s="19"/>
      <c r="U264" s="38"/>
      <c r="V264" s="84"/>
    </row>
    <row r="265" spans="1:22" ht="12.6" customHeight="1" x14ac:dyDescent="0.2">
      <c r="A265" s="51"/>
      <c r="B265" s="53" t="s">
        <v>20</v>
      </c>
      <c r="C265" s="19"/>
      <c r="D265" s="19"/>
      <c r="E265" s="19"/>
      <c r="F265" s="19"/>
      <c r="G265" s="72"/>
      <c r="H265" s="19"/>
      <c r="I265" s="19"/>
      <c r="J265" s="19"/>
      <c r="K265" s="19">
        <f>SUM(I265:J265)</f>
        <v>0</v>
      </c>
      <c r="L265" s="72"/>
      <c r="M265" s="19"/>
      <c r="N265" s="19"/>
      <c r="O265" s="19"/>
      <c r="P265" s="19"/>
      <c r="Q265" s="72"/>
      <c r="R265" s="19"/>
      <c r="S265" s="19"/>
      <c r="T265" s="19"/>
      <c r="U265" s="38"/>
      <c r="V265" s="84"/>
    </row>
    <row r="266" spans="1:22" ht="12.6" customHeight="1" x14ac:dyDescent="0.2">
      <c r="A266" s="51"/>
      <c r="B266" s="62" t="s">
        <v>128</v>
      </c>
      <c r="C266" s="19"/>
      <c r="D266" s="19"/>
      <c r="E266" s="19"/>
      <c r="F266" s="19"/>
      <c r="G266" s="72"/>
      <c r="H266" s="19"/>
      <c r="I266" s="19"/>
      <c r="J266" s="19"/>
      <c r="K266" s="19"/>
      <c r="L266" s="72"/>
      <c r="M266" s="19"/>
      <c r="N266" s="19"/>
      <c r="O266" s="19"/>
      <c r="P266" s="19"/>
      <c r="Q266" s="72"/>
      <c r="R266" s="19"/>
      <c r="S266" s="19"/>
      <c r="T266" s="19"/>
      <c r="U266" s="37"/>
      <c r="V266" s="84"/>
    </row>
    <row r="267" spans="1:22" ht="17.25" customHeight="1" x14ac:dyDescent="0.2">
      <c r="A267" s="131" t="s">
        <v>14</v>
      </c>
      <c r="B267" s="131"/>
      <c r="C267" s="22">
        <f t="shared" ref="C267:Q267" si="29">SUM(C205:C266)</f>
        <v>290297</v>
      </c>
      <c r="D267" s="22">
        <f t="shared" si="29"/>
        <v>290297</v>
      </c>
      <c r="E267" s="22">
        <f t="shared" si="29"/>
        <v>-269331</v>
      </c>
      <c r="F267" s="22">
        <f t="shared" si="29"/>
        <v>20966</v>
      </c>
      <c r="G267" s="73">
        <f t="shared" si="29"/>
        <v>20965</v>
      </c>
      <c r="H267" s="23">
        <f t="shared" si="29"/>
        <v>61700</v>
      </c>
      <c r="I267" s="23">
        <f t="shared" si="29"/>
        <v>80450</v>
      </c>
      <c r="J267" s="23">
        <f t="shared" si="29"/>
        <v>-42100</v>
      </c>
      <c r="K267" s="22">
        <f t="shared" si="29"/>
        <v>38350</v>
      </c>
      <c r="L267" s="73">
        <f t="shared" si="29"/>
        <v>38270</v>
      </c>
      <c r="M267" s="23">
        <f t="shared" si="29"/>
        <v>4612994</v>
      </c>
      <c r="N267" s="23">
        <f t="shared" si="29"/>
        <v>5923135</v>
      </c>
      <c r="O267" s="23">
        <f t="shared" si="29"/>
        <v>-1935111</v>
      </c>
      <c r="P267" s="23">
        <f>SUM(N267:O267)</f>
        <v>3988024</v>
      </c>
      <c r="Q267" s="73">
        <f t="shared" si="29"/>
        <v>1430765</v>
      </c>
      <c r="R267" s="22">
        <f>SUM(R205:R266)</f>
        <v>1502292</v>
      </c>
      <c r="S267" s="22">
        <f>SUM(S205:S266)</f>
        <v>1434234</v>
      </c>
      <c r="T267" s="22">
        <f>SUM(T205:T266)</f>
        <v>-1282983</v>
      </c>
      <c r="U267" s="22">
        <f>SUM(U205:U266)</f>
        <v>151251</v>
      </c>
      <c r="V267" s="73">
        <f>SUM(V205:V266)</f>
        <v>151250</v>
      </c>
    </row>
    <row r="268" spans="1:22" ht="18.75" customHeight="1" x14ac:dyDescent="0.2">
      <c r="A268" s="132" t="s">
        <v>13</v>
      </c>
      <c r="B268" s="132"/>
      <c r="C268" s="19"/>
      <c r="D268" s="19"/>
      <c r="E268" s="19"/>
      <c r="F268" s="19"/>
      <c r="G268" s="72"/>
      <c r="H268" s="19"/>
      <c r="I268" s="19"/>
      <c r="J268" s="19"/>
      <c r="K268" s="19"/>
      <c r="L268" s="74"/>
      <c r="M268" s="26"/>
      <c r="N268" s="26"/>
      <c r="O268" s="26"/>
      <c r="P268" s="19"/>
      <c r="Q268" s="96"/>
      <c r="R268" s="18"/>
      <c r="S268" s="19"/>
      <c r="T268" s="19"/>
      <c r="U268" s="19"/>
      <c r="V268" s="84"/>
    </row>
    <row r="269" spans="1:22" ht="12.6" customHeight="1" x14ac:dyDescent="0.2">
      <c r="A269" s="52" t="s">
        <v>61</v>
      </c>
      <c r="B269" s="56" t="s">
        <v>32</v>
      </c>
      <c r="C269" s="40"/>
      <c r="D269" s="40"/>
      <c r="E269" s="40"/>
      <c r="F269" s="40"/>
      <c r="G269" s="72"/>
      <c r="H269" s="40"/>
      <c r="I269" s="40"/>
      <c r="J269" s="40"/>
      <c r="K269" s="19"/>
      <c r="L269" s="72"/>
      <c r="M269" s="19"/>
      <c r="N269" s="19"/>
      <c r="O269" s="19"/>
      <c r="P269" s="40"/>
      <c r="Q269" s="83"/>
      <c r="R269" s="40"/>
      <c r="S269" s="40"/>
      <c r="T269" s="40"/>
      <c r="U269" s="37"/>
      <c r="V269" s="84"/>
    </row>
    <row r="270" spans="1:22" ht="12.6" customHeight="1" x14ac:dyDescent="0.2">
      <c r="A270" s="52" t="s">
        <v>64</v>
      </c>
      <c r="B270" s="53" t="s">
        <v>8</v>
      </c>
      <c r="C270" s="40"/>
      <c r="D270" s="40"/>
      <c r="E270" s="40"/>
      <c r="F270" s="40"/>
      <c r="G270" s="72"/>
      <c r="H270" s="40"/>
      <c r="I270" s="40"/>
      <c r="J270" s="40"/>
      <c r="K270" s="19"/>
      <c r="L270" s="72"/>
      <c r="M270" s="19"/>
      <c r="N270" s="19"/>
      <c r="O270" s="19"/>
      <c r="P270" s="40"/>
      <c r="Q270" s="83"/>
      <c r="R270" s="40"/>
      <c r="S270" s="40"/>
      <c r="T270" s="40"/>
      <c r="U270" s="37"/>
      <c r="V270" s="84"/>
    </row>
    <row r="271" spans="1:22" ht="12.6" customHeight="1" x14ac:dyDescent="0.2">
      <c r="A271" s="52" t="s">
        <v>110</v>
      </c>
      <c r="B271" s="53" t="s">
        <v>111</v>
      </c>
      <c r="C271" s="40"/>
      <c r="D271" s="40"/>
      <c r="E271" s="40"/>
      <c r="F271" s="40"/>
      <c r="G271" s="72"/>
      <c r="H271" s="40"/>
      <c r="I271" s="40"/>
      <c r="J271" s="40"/>
      <c r="K271" s="19"/>
      <c r="L271" s="72"/>
      <c r="M271" s="19"/>
      <c r="N271" s="19"/>
      <c r="O271" s="19"/>
      <c r="P271" s="40"/>
      <c r="Q271" s="83"/>
      <c r="R271" s="40"/>
      <c r="S271" s="40"/>
      <c r="T271" s="40"/>
      <c r="U271" s="37"/>
      <c r="V271" s="84"/>
    </row>
    <row r="272" spans="1:22" ht="12.6" customHeight="1" x14ac:dyDescent="0.2">
      <c r="A272" s="52" t="s">
        <v>79</v>
      </c>
      <c r="B272" s="53" t="s">
        <v>115</v>
      </c>
      <c r="C272" s="40"/>
      <c r="D272" s="40"/>
      <c r="E272" s="40"/>
      <c r="F272" s="40"/>
      <c r="G272" s="72"/>
      <c r="H272" s="40"/>
      <c r="I272" s="40"/>
      <c r="J272" s="40"/>
      <c r="K272" s="19"/>
      <c r="L272" s="72"/>
      <c r="M272" s="19"/>
      <c r="N272" s="19"/>
      <c r="O272" s="19"/>
      <c r="P272" s="40"/>
      <c r="Q272" s="83"/>
      <c r="R272" s="40"/>
      <c r="S272" s="40"/>
      <c r="T272" s="40"/>
      <c r="U272" s="37"/>
      <c r="V272" s="84"/>
    </row>
    <row r="273" spans="1:22" ht="12.6" customHeight="1" x14ac:dyDescent="0.2">
      <c r="A273" s="52" t="s">
        <v>84</v>
      </c>
      <c r="B273" s="58" t="s">
        <v>28</v>
      </c>
      <c r="C273" s="40"/>
      <c r="D273" s="40"/>
      <c r="E273" s="40"/>
      <c r="F273" s="40"/>
      <c r="G273" s="72"/>
      <c r="H273" s="40"/>
      <c r="I273" s="40"/>
      <c r="J273" s="40"/>
      <c r="K273" s="19"/>
      <c r="L273" s="72"/>
      <c r="M273" s="19"/>
      <c r="N273" s="19"/>
      <c r="O273" s="19"/>
      <c r="P273" s="40"/>
      <c r="Q273" s="83"/>
      <c r="R273" s="40"/>
      <c r="S273" s="40"/>
      <c r="T273" s="40"/>
      <c r="U273" s="37"/>
      <c r="V273" s="84"/>
    </row>
    <row r="274" spans="1:22" ht="12.6" customHeight="1" x14ac:dyDescent="0.2">
      <c r="A274" s="52" t="s">
        <v>131</v>
      </c>
      <c r="B274" s="58" t="s">
        <v>132</v>
      </c>
      <c r="C274" s="40"/>
      <c r="D274" s="40"/>
      <c r="E274" s="40"/>
      <c r="F274" s="40"/>
      <c r="G274" s="72"/>
      <c r="H274" s="40"/>
      <c r="I274" s="40"/>
      <c r="J274" s="40"/>
      <c r="K274" s="19"/>
      <c r="L274" s="72"/>
      <c r="M274" s="19"/>
      <c r="N274" s="19"/>
      <c r="O274" s="19"/>
      <c r="P274" s="40"/>
      <c r="Q274" s="83"/>
      <c r="R274" s="40"/>
      <c r="S274" s="40"/>
      <c r="T274" s="40"/>
      <c r="U274" s="37"/>
      <c r="V274" s="84"/>
    </row>
    <row r="275" spans="1:22" ht="12.6" customHeight="1" x14ac:dyDescent="0.2">
      <c r="A275" s="52" t="s">
        <v>85</v>
      </c>
      <c r="B275" s="58" t="s">
        <v>57</v>
      </c>
      <c r="C275" s="40"/>
      <c r="D275" s="40"/>
      <c r="E275" s="40"/>
      <c r="F275" s="40"/>
      <c r="G275" s="72"/>
      <c r="H275" s="40"/>
      <c r="I275" s="40"/>
      <c r="J275" s="40"/>
      <c r="K275" s="19"/>
      <c r="L275" s="72"/>
      <c r="M275" s="19"/>
      <c r="N275" s="19"/>
      <c r="O275" s="19"/>
      <c r="P275" s="40"/>
      <c r="Q275" s="83"/>
      <c r="R275" s="40"/>
      <c r="S275" s="40"/>
      <c r="T275" s="40"/>
      <c r="U275" s="37"/>
      <c r="V275" s="84"/>
    </row>
    <row r="276" spans="1:22" ht="12.6" customHeight="1" x14ac:dyDescent="0.2">
      <c r="A276" s="52" t="s">
        <v>104</v>
      </c>
      <c r="B276" s="58" t="s">
        <v>135</v>
      </c>
      <c r="C276" s="40"/>
      <c r="D276" s="40"/>
      <c r="E276" s="40"/>
      <c r="F276" s="40"/>
      <c r="G276" s="72"/>
      <c r="H276" s="40"/>
      <c r="I276" s="40"/>
      <c r="J276" s="40"/>
      <c r="K276" s="19"/>
      <c r="L276" s="72"/>
      <c r="M276" s="19"/>
      <c r="N276" s="19"/>
      <c r="O276" s="19"/>
      <c r="P276" s="40"/>
      <c r="Q276" s="83"/>
      <c r="R276" s="40"/>
      <c r="S276" s="40"/>
      <c r="T276" s="40"/>
      <c r="U276" s="37"/>
      <c r="V276" s="84"/>
    </row>
    <row r="277" spans="1:22" ht="12.6" customHeight="1" x14ac:dyDescent="0.2">
      <c r="A277" s="51" t="s">
        <v>105</v>
      </c>
      <c r="B277" s="57" t="s">
        <v>29</v>
      </c>
      <c r="C277" s="40"/>
      <c r="D277" s="40"/>
      <c r="E277" s="40"/>
      <c r="F277" s="40"/>
      <c r="G277" s="72"/>
      <c r="H277" s="40"/>
      <c r="I277" s="40"/>
      <c r="J277" s="40"/>
      <c r="K277" s="19"/>
      <c r="L277" s="72"/>
      <c r="M277" s="19"/>
      <c r="N277" s="19"/>
      <c r="O277" s="19"/>
      <c r="P277" s="40"/>
      <c r="Q277" s="83"/>
      <c r="R277" s="40"/>
      <c r="S277" s="40"/>
      <c r="T277" s="40"/>
      <c r="U277" s="37"/>
      <c r="V277" s="84"/>
    </row>
    <row r="278" spans="1:22" ht="12.6" customHeight="1" x14ac:dyDescent="0.2">
      <c r="A278" s="51" t="s">
        <v>129</v>
      </c>
      <c r="B278" s="53" t="s">
        <v>130</v>
      </c>
      <c r="C278" s="40"/>
      <c r="D278" s="40"/>
      <c r="E278" s="40"/>
      <c r="F278" s="40"/>
      <c r="G278" s="72"/>
      <c r="H278" s="40"/>
      <c r="I278" s="40"/>
      <c r="J278" s="40"/>
      <c r="K278" s="19"/>
      <c r="L278" s="72"/>
      <c r="M278" s="19"/>
      <c r="N278" s="19"/>
      <c r="O278" s="19"/>
      <c r="P278" s="40"/>
      <c r="Q278" s="83"/>
      <c r="R278" s="40"/>
      <c r="S278" s="40"/>
      <c r="T278" s="40"/>
      <c r="U278" s="37"/>
      <c r="V278" s="84"/>
    </row>
    <row r="279" spans="1:22" ht="12.6" customHeight="1" x14ac:dyDescent="0.2">
      <c r="A279" s="51" t="s">
        <v>88</v>
      </c>
      <c r="B279" s="53" t="s">
        <v>30</v>
      </c>
      <c r="C279" s="40"/>
      <c r="D279" s="40"/>
      <c r="E279" s="40"/>
      <c r="F279" s="40"/>
      <c r="G279" s="72"/>
      <c r="H279" s="40"/>
      <c r="I279" s="40"/>
      <c r="J279" s="40"/>
      <c r="K279" s="19"/>
      <c r="L279" s="72"/>
      <c r="M279" s="19"/>
      <c r="N279" s="19"/>
      <c r="O279" s="19"/>
      <c r="P279" s="40"/>
      <c r="Q279" s="83"/>
      <c r="R279" s="40"/>
      <c r="S279" s="40"/>
      <c r="T279" s="40"/>
      <c r="U279" s="37"/>
      <c r="V279" s="84"/>
    </row>
    <row r="280" spans="1:22" ht="12.6" customHeight="1" x14ac:dyDescent="0.2">
      <c r="A280" s="51" t="s">
        <v>89</v>
      </c>
      <c r="B280" s="53" t="s">
        <v>31</v>
      </c>
      <c r="C280" s="40"/>
      <c r="D280" s="40"/>
      <c r="E280" s="40"/>
      <c r="F280" s="40"/>
      <c r="G280" s="72"/>
      <c r="H280" s="40"/>
      <c r="I280" s="40"/>
      <c r="J280" s="40"/>
      <c r="K280" s="19"/>
      <c r="L280" s="72"/>
      <c r="M280" s="19"/>
      <c r="N280" s="19"/>
      <c r="O280" s="19"/>
      <c r="P280" s="40"/>
      <c r="Q280" s="83"/>
      <c r="R280" s="40"/>
      <c r="S280" s="40"/>
      <c r="T280" s="40"/>
      <c r="U280" s="37"/>
      <c r="V280" s="84"/>
    </row>
    <row r="281" spans="1:22" ht="12.6" customHeight="1" x14ac:dyDescent="0.2">
      <c r="A281" s="51" t="s">
        <v>95</v>
      </c>
      <c r="B281" s="53" t="s">
        <v>51</v>
      </c>
      <c r="C281" s="40"/>
      <c r="D281" s="40"/>
      <c r="E281" s="40"/>
      <c r="F281" s="40"/>
      <c r="G281" s="72"/>
      <c r="H281" s="40"/>
      <c r="I281" s="40"/>
      <c r="J281" s="40"/>
      <c r="K281" s="19"/>
      <c r="L281" s="72"/>
      <c r="M281" s="19"/>
      <c r="N281" s="19"/>
      <c r="O281" s="19"/>
      <c r="P281" s="40"/>
      <c r="Q281" s="83"/>
      <c r="R281" s="40"/>
      <c r="S281" s="40"/>
      <c r="T281" s="40"/>
      <c r="U281" s="37"/>
      <c r="V281" s="84"/>
    </row>
    <row r="282" spans="1:22" ht="12.6" customHeight="1" x14ac:dyDescent="0.2">
      <c r="A282" s="51" t="s">
        <v>96</v>
      </c>
      <c r="B282" s="53" t="s">
        <v>117</v>
      </c>
      <c r="C282" s="40"/>
      <c r="D282" s="40"/>
      <c r="E282" s="40"/>
      <c r="F282" s="40"/>
      <c r="G282" s="72"/>
      <c r="H282" s="40"/>
      <c r="I282" s="40"/>
      <c r="J282" s="40"/>
      <c r="K282" s="19"/>
      <c r="L282" s="72"/>
      <c r="M282" s="19"/>
      <c r="N282" s="19"/>
      <c r="O282" s="19"/>
      <c r="P282" s="40"/>
      <c r="Q282" s="83"/>
      <c r="R282" s="40"/>
      <c r="S282" s="40"/>
      <c r="T282" s="40"/>
      <c r="U282" s="37"/>
      <c r="V282" s="84"/>
    </row>
    <row r="283" spans="1:22" ht="12.6" customHeight="1" x14ac:dyDescent="0.2">
      <c r="A283" s="51" t="s">
        <v>118</v>
      </c>
      <c r="B283" s="53" t="s">
        <v>119</v>
      </c>
      <c r="C283" s="40"/>
      <c r="D283" s="40"/>
      <c r="E283" s="40"/>
      <c r="F283" s="40"/>
      <c r="G283" s="72"/>
      <c r="H283" s="40"/>
      <c r="I283" s="40"/>
      <c r="J283" s="40"/>
      <c r="K283" s="19"/>
      <c r="L283" s="72"/>
      <c r="M283" s="19"/>
      <c r="N283" s="19"/>
      <c r="O283" s="19"/>
      <c r="P283" s="40"/>
      <c r="Q283" s="83"/>
      <c r="R283" s="40"/>
      <c r="S283" s="40"/>
      <c r="T283" s="40"/>
      <c r="U283" s="37"/>
      <c r="V283" s="84"/>
    </row>
    <row r="284" spans="1:22" ht="12.6" customHeight="1" x14ac:dyDescent="0.2">
      <c r="A284" s="51" t="s">
        <v>143</v>
      </c>
      <c r="B284" s="53" t="s">
        <v>144</v>
      </c>
      <c r="C284" s="40"/>
      <c r="D284" s="40"/>
      <c r="E284" s="40"/>
      <c r="F284" s="40"/>
      <c r="G284" s="83"/>
      <c r="H284" s="40"/>
      <c r="I284" s="40"/>
      <c r="J284" s="40"/>
      <c r="K284" s="19"/>
      <c r="L284" s="72"/>
      <c r="M284" s="19"/>
      <c r="N284" s="19"/>
      <c r="O284" s="19"/>
      <c r="P284" s="40"/>
      <c r="Q284" s="83"/>
      <c r="R284" s="40"/>
      <c r="S284" s="40"/>
      <c r="T284" s="40"/>
      <c r="U284" s="37"/>
      <c r="V284" s="84"/>
    </row>
    <row r="285" spans="1:22" ht="12.6" customHeight="1" x14ac:dyDescent="0.2">
      <c r="A285" s="51" t="s">
        <v>147</v>
      </c>
      <c r="B285" s="53" t="s">
        <v>148</v>
      </c>
      <c r="C285" s="40"/>
      <c r="D285" s="40"/>
      <c r="E285" s="40"/>
      <c r="F285" s="40"/>
      <c r="G285" s="83"/>
      <c r="H285" s="40"/>
      <c r="I285" s="40"/>
      <c r="J285" s="40"/>
      <c r="K285" s="19"/>
      <c r="L285" s="72"/>
      <c r="M285" s="19"/>
      <c r="N285" s="19"/>
      <c r="O285" s="19"/>
      <c r="P285" s="40"/>
      <c r="Q285" s="83"/>
      <c r="R285" s="40"/>
      <c r="S285" s="40"/>
      <c r="T285" s="40"/>
      <c r="U285" s="37"/>
      <c r="V285" s="84"/>
    </row>
    <row r="286" spans="1:22" ht="12.6" customHeight="1" x14ac:dyDescent="0.2">
      <c r="A286" s="51"/>
      <c r="B286" s="53" t="s">
        <v>47</v>
      </c>
      <c r="C286" s="40"/>
      <c r="D286" s="40"/>
      <c r="E286" s="40"/>
      <c r="F286" s="40"/>
      <c r="G286" s="83"/>
      <c r="H286" s="40"/>
      <c r="I286" s="40"/>
      <c r="J286" s="40"/>
      <c r="K286" s="19"/>
      <c r="L286" s="72"/>
      <c r="M286" s="19"/>
      <c r="N286" s="19"/>
      <c r="O286" s="19"/>
      <c r="P286" s="40"/>
      <c r="Q286" s="83"/>
      <c r="R286" s="40"/>
      <c r="S286" s="40"/>
      <c r="T286" s="40"/>
      <c r="U286" s="38">
        <f>SUM(S286:T286)</f>
        <v>0</v>
      </c>
      <c r="V286" s="84"/>
    </row>
    <row r="287" spans="1:22" ht="12.6" customHeight="1" x14ac:dyDescent="0.2">
      <c r="A287" s="51"/>
      <c r="B287" s="61" t="s">
        <v>18</v>
      </c>
      <c r="C287" s="40"/>
      <c r="D287" s="40"/>
      <c r="E287" s="40"/>
      <c r="F287" s="40"/>
      <c r="G287" s="83"/>
      <c r="H287" s="40"/>
      <c r="I287" s="40"/>
      <c r="J287" s="40"/>
      <c r="K287" s="19"/>
      <c r="L287" s="72"/>
      <c r="M287" s="19"/>
      <c r="N287" s="19"/>
      <c r="O287" s="19"/>
      <c r="P287" s="40"/>
      <c r="Q287" s="83"/>
      <c r="R287" s="40"/>
      <c r="S287" s="40"/>
      <c r="T287" s="40"/>
      <c r="U287" s="38">
        <f>SUM(S287:T287)</f>
        <v>0</v>
      </c>
      <c r="V287" s="84"/>
    </row>
    <row r="288" spans="1:22" ht="12.6" customHeight="1" x14ac:dyDescent="0.2">
      <c r="A288" s="51"/>
      <c r="B288" s="62" t="s">
        <v>19</v>
      </c>
      <c r="C288" s="40"/>
      <c r="D288" s="40"/>
      <c r="E288" s="40"/>
      <c r="F288" s="40">
        <f>SUM(D288:E288)</f>
        <v>0</v>
      </c>
      <c r="G288" s="83"/>
      <c r="H288" s="40"/>
      <c r="I288" s="40"/>
      <c r="J288" s="40"/>
      <c r="K288" s="19"/>
      <c r="L288" s="72"/>
      <c r="M288" s="19">
        <v>7850</v>
      </c>
      <c r="N288" s="19">
        <v>8150</v>
      </c>
      <c r="O288" s="19">
        <v>49726</v>
      </c>
      <c r="P288" s="40">
        <f>SUM(N288:O288)</f>
        <v>57876</v>
      </c>
      <c r="Q288" s="83">
        <v>49953</v>
      </c>
      <c r="R288" s="40"/>
      <c r="S288" s="40"/>
      <c r="T288" s="40"/>
      <c r="U288" s="37"/>
      <c r="V288" s="84"/>
    </row>
    <row r="289" spans="1:22" ht="12.6" customHeight="1" x14ac:dyDescent="0.2">
      <c r="A289" s="51"/>
      <c r="B289" s="62" t="s">
        <v>48</v>
      </c>
      <c r="C289" s="40">
        <v>1000</v>
      </c>
      <c r="D289" s="40">
        <v>1000</v>
      </c>
      <c r="E289" s="40">
        <v>500</v>
      </c>
      <c r="F289" s="40">
        <f>SUM(D289:E289)</f>
        <v>1500</v>
      </c>
      <c r="G289" s="83">
        <v>1500</v>
      </c>
      <c r="H289" s="40">
        <v>55000</v>
      </c>
      <c r="I289" s="40">
        <v>105035</v>
      </c>
      <c r="J289" s="40">
        <v>-16916</v>
      </c>
      <c r="K289" s="63">
        <f>SUM(I289:J289)</f>
        <v>88119</v>
      </c>
      <c r="L289" s="80">
        <v>83018</v>
      </c>
      <c r="M289" s="19"/>
      <c r="N289" s="19"/>
      <c r="O289" s="19"/>
      <c r="P289" s="40"/>
      <c r="Q289" s="83"/>
      <c r="R289" s="40"/>
      <c r="S289" s="40"/>
      <c r="T289" s="40"/>
      <c r="U289" s="37"/>
      <c r="V289" s="84"/>
    </row>
    <row r="290" spans="1:22" ht="12.75" customHeight="1" x14ac:dyDescent="0.2">
      <c r="A290" s="51"/>
      <c r="B290" s="53" t="s">
        <v>20</v>
      </c>
      <c r="C290" s="63"/>
      <c r="D290" s="63"/>
      <c r="E290" s="63"/>
      <c r="F290" s="63"/>
      <c r="G290" s="80"/>
      <c r="H290" s="63"/>
      <c r="I290" s="63"/>
      <c r="J290" s="63"/>
      <c r="K290" s="63"/>
      <c r="L290" s="80"/>
      <c r="M290" s="63"/>
      <c r="N290" s="63"/>
      <c r="O290" s="63"/>
      <c r="P290" s="63"/>
      <c r="Q290" s="80"/>
      <c r="R290" s="63"/>
      <c r="S290" s="63"/>
      <c r="T290" s="63"/>
      <c r="U290" s="63"/>
      <c r="V290" s="84"/>
    </row>
    <row r="291" spans="1:22" ht="16.899999999999999" customHeight="1" x14ac:dyDescent="0.2">
      <c r="A291" s="109" t="s">
        <v>15</v>
      </c>
      <c r="B291" s="110"/>
      <c r="C291" s="39">
        <f>SUM(C269:C290)</f>
        <v>1000</v>
      </c>
      <c r="D291" s="39">
        <f t="shared" ref="D291:Q291" si="30">SUM(D269:D290)</f>
        <v>1000</v>
      </c>
      <c r="E291" s="39">
        <f t="shared" si="30"/>
        <v>500</v>
      </c>
      <c r="F291" s="39">
        <f t="shared" si="30"/>
        <v>1500</v>
      </c>
      <c r="G291" s="78">
        <f t="shared" si="30"/>
        <v>1500</v>
      </c>
      <c r="H291" s="39">
        <f t="shared" si="30"/>
        <v>55000</v>
      </c>
      <c r="I291" s="39">
        <f t="shared" si="30"/>
        <v>105035</v>
      </c>
      <c r="J291" s="39">
        <f t="shared" si="30"/>
        <v>-16916</v>
      </c>
      <c r="K291" s="39">
        <f t="shared" si="30"/>
        <v>88119</v>
      </c>
      <c r="L291" s="78">
        <f>SUM(L269:L290)</f>
        <v>83018</v>
      </c>
      <c r="M291" s="39">
        <f t="shared" si="30"/>
        <v>7850</v>
      </c>
      <c r="N291" s="39">
        <f t="shared" si="30"/>
        <v>8150</v>
      </c>
      <c r="O291" s="39">
        <f>SUM(O269:O290)</f>
        <v>49726</v>
      </c>
      <c r="P291" s="39">
        <f t="shared" si="30"/>
        <v>57876</v>
      </c>
      <c r="Q291" s="78">
        <f t="shared" si="30"/>
        <v>49953</v>
      </c>
      <c r="R291" s="39">
        <f>SUM(R269:R290)</f>
        <v>0</v>
      </c>
      <c r="S291" s="39">
        <f>SUM(S269:S290)</f>
        <v>0</v>
      </c>
      <c r="T291" s="39">
        <f>SUM(T269:T290)</f>
        <v>0</v>
      </c>
      <c r="U291" s="39">
        <f>SUM(U269:U290)</f>
        <v>0</v>
      </c>
      <c r="V291" s="78">
        <f>SUM(V269:V290)</f>
        <v>0</v>
      </c>
    </row>
    <row r="292" spans="1:22" ht="16.899999999999999" customHeight="1" x14ac:dyDescent="0.25">
      <c r="A292" s="103" t="s">
        <v>11</v>
      </c>
      <c r="B292" s="103"/>
      <c r="C292" s="99">
        <f>SUM(C267,C291)</f>
        <v>291297</v>
      </c>
      <c r="D292" s="99">
        <f t="shared" ref="D292:V292" si="31">SUM(D267,D291)</f>
        <v>291297</v>
      </c>
      <c r="E292" s="99">
        <f t="shared" si="31"/>
        <v>-268831</v>
      </c>
      <c r="F292" s="99">
        <f t="shared" si="31"/>
        <v>22466</v>
      </c>
      <c r="G292" s="79">
        <f>SUM(G267,G291)</f>
        <v>22465</v>
      </c>
      <c r="H292" s="99">
        <f t="shared" si="31"/>
        <v>116700</v>
      </c>
      <c r="I292" s="99">
        <f t="shared" si="31"/>
        <v>185485</v>
      </c>
      <c r="J292" s="99">
        <f t="shared" si="31"/>
        <v>-59016</v>
      </c>
      <c r="K292" s="99">
        <f t="shared" si="31"/>
        <v>126469</v>
      </c>
      <c r="L292" s="79">
        <f t="shared" si="31"/>
        <v>121288</v>
      </c>
      <c r="M292" s="99">
        <f t="shared" si="31"/>
        <v>4620844</v>
      </c>
      <c r="N292" s="99">
        <f t="shared" si="31"/>
        <v>5931285</v>
      </c>
      <c r="O292" s="99">
        <f t="shared" si="31"/>
        <v>-1885385</v>
      </c>
      <c r="P292" s="99">
        <f t="shared" si="31"/>
        <v>4045900</v>
      </c>
      <c r="Q292" s="79">
        <f t="shared" si="31"/>
        <v>1480718</v>
      </c>
      <c r="R292" s="99">
        <f t="shared" si="31"/>
        <v>1502292</v>
      </c>
      <c r="S292" s="99">
        <f t="shared" si="31"/>
        <v>1434234</v>
      </c>
      <c r="T292" s="99">
        <f t="shared" si="31"/>
        <v>-1282983</v>
      </c>
      <c r="U292" s="99">
        <f t="shared" si="31"/>
        <v>151251</v>
      </c>
      <c r="V292" s="79">
        <f t="shared" si="31"/>
        <v>151250</v>
      </c>
    </row>
    <row r="293" spans="1:22" ht="16.899999999999999" customHeight="1" x14ac:dyDescent="0.25">
      <c r="A293" s="111" t="s">
        <v>43</v>
      </c>
      <c r="B293" s="111"/>
      <c r="C293" s="29"/>
      <c r="D293" s="29"/>
      <c r="E293" s="29"/>
      <c r="F293" s="29"/>
      <c r="G293" s="77"/>
      <c r="H293" s="29"/>
      <c r="I293" s="29"/>
      <c r="J293" s="29"/>
      <c r="K293" s="29"/>
      <c r="L293" s="77"/>
      <c r="M293" s="29">
        <v>49896</v>
      </c>
      <c r="N293" s="29">
        <v>58367</v>
      </c>
      <c r="O293" s="29">
        <v>-13454</v>
      </c>
      <c r="P293" s="29">
        <f>SUM(N293:O293)</f>
        <v>44913</v>
      </c>
      <c r="Q293" s="77"/>
      <c r="R293" s="100"/>
      <c r="S293" s="29"/>
      <c r="T293" s="29"/>
      <c r="U293" s="29">
        <f>SUM(S293:T293)</f>
        <v>0</v>
      </c>
      <c r="V293" s="77"/>
    </row>
    <row r="294" spans="1:22" ht="16.899999999999999" customHeight="1" x14ac:dyDescent="0.25">
      <c r="A294" s="111" t="s">
        <v>44</v>
      </c>
      <c r="B294" s="111"/>
      <c r="C294" s="29"/>
      <c r="D294" s="29"/>
      <c r="E294" s="29"/>
      <c r="F294" s="29"/>
      <c r="G294" s="77"/>
      <c r="H294" s="29"/>
      <c r="I294" s="29"/>
      <c r="J294" s="29"/>
      <c r="K294" s="29"/>
      <c r="L294" s="77"/>
      <c r="M294" s="29">
        <v>13000</v>
      </c>
      <c r="N294" s="29">
        <v>13000</v>
      </c>
      <c r="O294" s="29">
        <v>-9726</v>
      </c>
      <c r="P294" s="29">
        <f>SUM(N294:O294)</f>
        <v>3274</v>
      </c>
      <c r="Q294" s="77">
        <v>3273</v>
      </c>
      <c r="R294" s="29"/>
      <c r="S294" s="29"/>
      <c r="T294" s="29"/>
      <c r="U294" s="29">
        <f>SUM(S294:T294)</f>
        <v>0</v>
      </c>
      <c r="V294" s="77"/>
    </row>
    <row r="295" spans="1:22" ht="18" customHeight="1" x14ac:dyDescent="0.25">
      <c r="A295" s="111" t="s">
        <v>10</v>
      </c>
      <c r="B295" s="111"/>
      <c r="C295" s="29">
        <f t="shared" ref="C295:V295" si="32">SUM(C292,C293,C294)</f>
        <v>291297</v>
      </c>
      <c r="D295" s="29">
        <f t="shared" si="32"/>
        <v>291297</v>
      </c>
      <c r="E295" s="29">
        <f t="shared" si="32"/>
        <v>-268831</v>
      </c>
      <c r="F295" s="29">
        <f t="shared" si="32"/>
        <v>22466</v>
      </c>
      <c r="G295" s="77">
        <f>SUM(G292,G293,G294)</f>
        <v>22465</v>
      </c>
      <c r="H295" s="29">
        <f t="shared" si="32"/>
        <v>116700</v>
      </c>
      <c r="I295" s="29">
        <f t="shared" si="32"/>
        <v>185485</v>
      </c>
      <c r="J295" s="29">
        <f t="shared" si="32"/>
        <v>-59016</v>
      </c>
      <c r="K295" s="29">
        <f t="shared" si="32"/>
        <v>126469</v>
      </c>
      <c r="L295" s="77">
        <f t="shared" si="32"/>
        <v>121288</v>
      </c>
      <c r="M295" s="29">
        <f t="shared" si="32"/>
        <v>4683740</v>
      </c>
      <c r="N295" s="29">
        <f t="shared" si="32"/>
        <v>6002652</v>
      </c>
      <c r="O295" s="29">
        <f t="shared" si="32"/>
        <v>-1908565</v>
      </c>
      <c r="P295" s="29">
        <f t="shared" si="32"/>
        <v>4094087</v>
      </c>
      <c r="Q295" s="77">
        <f t="shared" si="32"/>
        <v>1483991</v>
      </c>
      <c r="R295" s="29">
        <f t="shared" si="32"/>
        <v>1502292</v>
      </c>
      <c r="S295" s="29">
        <f t="shared" si="32"/>
        <v>1434234</v>
      </c>
      <c r="T295" s="29">
        <f t="shared" si="32"/>
        <v>-1282983</v>
      </c>
      <c r="U295" s="29">
        <f t="shared" si="32"/>
        <v>151251</v>
      </c>
      <c r="V295" s="77">
        <f t="shared" si="32"/>
        <v>151250</v>
      </c>
    </row>
    <row r="296" spans="1:22" ht="15" customHeight="1" x14ac:dyDescent="0.2">
      <c r="B296" s="42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1"/>
      <c r="S296" s="1"/>
      <c r="T296" s="1"/>
    </row>
    <row r="297" spans="1:22" ht="15.75" customHeight="1" x14ac:dyDescent="0.2">
      <c r="B297" s="44"/>
      <c r="C297" s="4"/>
      <c r="D297" s="4"/>
      <c r="E297" s="4"/>
      <c r="F297" s="4"/>
      <c r="G297" s="4"/>
      <c r="H297" s="4"/>
      <c r="I297" s="4"/>
      <c r="J297" s="4"/>
      <c r="K297" s="101" t="s">
        <v>16</v>
      </c>
      <c r="L297" s="4"/>
      <c r="M297" s="4"/>
      <c r="N297" s="4"/>
      <c r="O297" s="4"/>
      <c r="P297" s="4"/>
      <c r="Q297" s="4"/>
      <c r="R297" s="1"/>
      <c r="S297" s="1"/>
      <c r="T297" s="1"/>
    </row>
    <row r="298" spans="1:22" ht="18" customHeight="1" x14ac:dyDescent="0.2">
      <c r="A298" s="112" t="s">
        <v>149</v>
      </c>
      <c r="B298" s="112"/>
      <c r="C298" s="112"/>
      <c r="D298" s="112"/>
      <c r="E298" s="112"/>
      <c r="F298" s="112"/>
      <c r="G298" s="112"/>
      <c r="H298" s="112"/>
      <c r="I298" s="112"/>
      <c r="J298" s="112"/>
      <c r="K298" s="112"/>
      <c r="L298" s="5"/>
      <c r="M298" s="6"/>
      <c r="N298" s="6"/>
      <c r="O298" s="6"/>
      <c r="P298" s="6"/>
      <c r="Q298" s="6"/>
      <c r="R298" s="6"/>
      <c r="S298" s="6"/>
      <c r="T298" s="6"/>
    </row>
    <row r="299" spans="1:22" ht="18" customHeight="1" x14ac:dyDescent="0.2">
      <c r="B299" s="41"/>
      <c r="C299" s="41"/>
      <c r="D299" s="41"/>
      <c r="E299" s="41"/>
      <c r="F299" s="41"/>
      <c r="G299" s="41"/>
      <c r="H299" s="41"/>
      <c r="I299" s="41"/>
      <c r="J299" s="41"/>
      <c r="K299" s="9" t="s">
        <v>17</v>
      </c>
      <c r="L299" s="9"/>
      <c r="M299" s="41"/>
      <c r="N299" s="41"/>
      <c r="O299" s="41"/>
      <c r="P299" s="41"/>
      <c r="Q299" s="41"/>
      <c r="R299" s="41"/>
      <c r="S299" s="41"/>
      <c r="T299" s="41"/>
    </row>
    <row r="300" spans="1:22" ht="25.15" customHeight="1" x14ac:dyDescent="0.2">
      <c r="A300" s="113" t="s">
        <v>60</v>
      </c>
      <c r="B300" s="115" t="s">
        <v>2</v>
      </c>
      <c r="C300" s="117" t="s">
        <v>36</v>
      </c>
      <c r="D300" s="118"/>
      <c r="E300" s="118"/>
      <c r="F300" s="118"/>
      <c r="G300" s="119"/>
      <c r="H300" s="120" t="s">
        <v>5</v>
      </c>
      <c r="I300" s="120"/>
      <c r="J300" s="120"/>
      <c r="K300" s="120"/>
      <c r="L300" s="120"/>
      <c r="M300" s="106"/>
      <c r="N300" s="106"/>
      <c r="O300" s="106"/>
      <c r="P300" s="106"/>
      <c r="Q300" s="106"/>
      <c r="R300" s="106"/>
      <c r="S300" s="106"/>
      <c r="T300" s="106"/>
    </row>
    <row r="301" spans="1:22" ht="30" customHeight="1" x14ac:dyDescent="0.2">
      <c r="A301" s="114"/>
      <c r="B301" s="116"/>
      <c r="C301" s="17" t="s">
        <v>150</v>
      </c>
      <c r="D301" s="10" t="s">
        <v>39</v>
      </c>
      <c r="E301" s="10" t="s">
        <v>40</v>
      </c>
      <c r="F301" s="10" t="s">
        <v>39</v>
      </c>
      <c r="G301" s="71" t="s">
        <v>153</v>
      </c>
      <c r="H301" s="17" t="s">
        <v>150</v>
      </c>
      <c r="I301" s="10" t="s">
        <v>39</v>
      </c>
      <c r="J301" s="10" t="s">
        <v>40</v>
      </c>
      <c r="K301" s="10" t="s">
        <v>39</v>
      </c>
      <c r="L301" s="71" t="s">
        <v>153</v>
      </c>
      <c r="M301" s="21"/>
      <c r="N301" s="11"/>
      <c r="O301" s="11"/>
      <c r="P301" s="11"/>
      <c r="Q301" s="21"/>
      <c r="R301" s="11"/>
      <c r="S301" s="11"/>
      <c r="T301" s="11"/>
    </row>
    <row r="302" spans="1:22" ht="18" customHeight="1" x14ac:dyDescent="0.2">
      <c r="A302" s="107" t="s">
        <v>12</v>
      </c>
      <c r="B302" s="108"/>
      <c r="C302" s="10"/>
      <c r="D302" s="10"/>
      <c r="E302" s="10"/>
      <c r="F302" s="10"/>
      <c r="G302" s="71"/>
      <c r="H302" s="10"/>
      <c r="I302" s="10"/>
      <c r="J302" s="10"/>
      <c r="K302" s="10"/>
      <c r="L302" s="71"/>
      <c r="M302" s="11"/>
      <c r="N302" s="11"/>
      <c r="O302" s="11"/>
      <c r="P302" s="11"/>
      <c r="Q302" s="45"/>
      <c r="R302" s="11"/>
      <c r="S302" s="45"/>
      <c r="T302" s="1"/>
    </row>
    <row r="303" spans="1:22" ht="12.6" customHeight="1" x14ac:dyDescent="0.2">
      <c r="A303" s="52" t="s">
        <v>61</v>
      </c>
      <c r="B303" s="56" t="s">
        <v>32</v>
      </c>
      <c r="C303" s="19"/>
      <c r="D303" s="19"/>
      <c r="E303" s="19"/>
      <c r="F303" s="19"/>
      <c r="G303" s="72"/>
      <c r="H303" s="19"/>
      <c r="I303" s="19"/>
      <c r="J303" s="19"/>
      <c r="K303" s="19"/>
      <c r="L303" s="72"/>
      <c r="M303" s="2"/>
      <c r="N303" s="2"/>
      <c r="O303" s="2"/>
      <c r="P303" s="2"/>
      <c r="Q303" s="2"/>
      <c r="R303" s="2"/>
      <c r="S303" s="2"/>
      <c r="T303" s="1"/>
    </row>
    <row r="304" spans="1:22" ht="12.6" customHeight="1" x14ac:dyDescent="0.2">
      <c r="A304" s="52" t="s">
        <v>62</v>
      </c>
      <c r="B304" s="57" t="s">
        <v>22</v>
      </c>
      <c r="C304" s="19"/>
      <c r="D304" s="19"/>
      <c r="E304" s="19"/>
      <c r="F304" s="19"/>
      <c r="G304" s="72"/>
      <c r="H304" s="19"/>
      <c r="I304" s="19"/>
      <c r="J304" s="19"/>
      <c r="K304" s="19"/>
      <c r="L304" s="72"/>
      <c r="M304" s="2"/>
      <c r="N304" s="2"/>
      <c r="O304" s="2"/>
      <c r="P304" s="2"/>
      <c r="Q304" s="2"/>
      <c r="R304" s="2"/>
      <c r="S304" s="2"/>
      <c r="T304" s="1"/>
    </row>
    <row r="305" spans="1:20" ht="12.6" customHeight="1" x14ac:dyDescent="0.2">
      <c r="A305" s="52" t="s">
        <v>63</v>
      </c>
      <c r="B305" s="53" t="s">
        <v>23</v>
      </c>
      <c r="C305" s="19"/>
      <c r="D305" s="19"/>
      <c r="E305" s="19"/>
      <c r="F305" s="19"/>
      <c r="G305" s="72"/>
      <c r="H305" s="19"/>
      <c r="I305" s="19"/>
      <c r="J305" s="19"/>
      <c r="K305" s="19"/>
      <c r="L305" s="72"/>
      <c r="M305" s="2"/>
      <c r="N305" s="2"/>
      <c r="O305" s="2"/>
      <c r="P305" s="2"/>
      <c r="Q305" s="2"/>
      <c r="R305" s="2"/>
      <c r="S305" s="2"/>
      <c r="T305" s="1"/>
    </row>
    <row r="306" spans="1:20" ht="12.6" customHeight="1" x14ac:dyDescent="0.2">
      <c r="A306" s="52" t="s">
        <v>64</v>
      </c>
      <c r="B306" s="53" t="s">
        <v>8</v>
      </c>
      <c r="C306" s="19"/>
      <c r="D306" s="19"/>
      <c r="E306" s="19"/>
      <c r="F306" s="19"/>
      <c r="G306" s="72"/>
      <c r="H306" s="19"/>
      <c r="I306" s="19"/>
      <c r="J306" s="19"/>
      <c r="K306" s="19"/>
      <c r="L306" s="72"/>
      <c r="M306" s="2"/>
      <c r="N306" s="2"/>
      <c r="O306" s="2"/>
      <c r="P306" s="2"/>
      <c r="Q306" s="2"/>
      <c r="R306" s="2"/>
      <c r="S306" s="2"/>
      <c r="T306" s="1"/>
    </row>
    <row r="307" spans="1:20" ht="12.6" customHeight="1" x14ac:dyDescent="0.2">
      <c r="A307" s="51" t="s">
        <v>65</v>
      </c>
      <c r="B307" s="56" t="s">
        <v>106</v>
      </c>
      <c r="C307" s="19">
        <v>64144</v>
      </c>
      <c r="D307" s="19">
        <v>350023</v>
      </c>
      <c r="E307" s="19">
        <v>163736</v>
      </c>
      <c r="F307" s="19">
        <f>SUM(D307:E307)</f>
        <v>513759</v>
      </c>
      <c r="G307" s="72">
        <v>513758</v>
      </c>
      <c r="H307" s="19"/>
      <c r="I307" s="19"/>
      <c r="J307" s="19"/>
      <c r="K307" s="19"/>
      <c r="L307" s="72"/>
      <c r="M307" s="2"/>
      <c r="N307" s="2"/>
      <c r="O307" s="2"/>
      <c r="P307" s="2"/>
      <c r="Q307" s="2"/>
      <c r="R307" s="2"/>
      <c r="S307" s="2"/>
      <c r="T307" s="1"/>
    </row>
    <row r="308" spans="1:20" ht="12.6" customHeight="1" x14ac:dyDescent="0.2">
      <c r="A308" s="51" t="s">
        <v>66</v>
      </c>
      <c r="B308" s="56" t="s">
        <v>53</v>
      </c>
      <c r="C308" s="19"/>
      <c r="D308" s="19"/>
      <c r="E308" s="19"/>
      <c r="F308" s="19"/>
      <c r="G308" s="72"/>
      <c r="H308" s="19"/>
      <c r="I308" s="19"/>
      <c r="J308" s="19"/>
      <c r="K308" s="19"/>
      <c r="L308" s="72"/>
      <c r="M308" s="2"/>
      <c r="N308" s="2"/>
      <c r="O308" s="2"/>
      <c r="P308" s="2"/>
      <c r="Q308" s="2"/>
      <c r="R308" s="2"/>
      <c r="S308" s="2"/>
      <c r="T308" s="1"/>
    </row>
    <row r="309" spans="1:20" ht="12.6" customHeight="1" x14ac:dyDescent="0.2">
      <c r="A309" s="52" t="s">
        <v>67</v>
      </c>
      <c r="B309" s="53" t="s">
        <v>24</v>
      </c>
      <c r="C309" s="19"/>
      <c r="D309" s="19"/>
      <c r="E309" s="19"/>
      <c r="F309" s="19"/>
      <c r="G309" s="72"/>
      <c r="H309" s="19"/>
      <c r="I309" s="19"/>
      <c r="J309" s="19"/>
      <c r="K309" s="19"/>
      <c r="L309" s="72"/>
      <c r="M309" s="2"/>
      <c r="N309" s="2"/>
      <c r="O309" s="2"/>
      <c r="P309" s="2"/>
      <c r="Q309" s="2"/>
      <c r="R309" s="2"/>
      <c r="S309" s="2"/>
      <c r="T309" s="1"/>
    </row>
    <row r="310" spans="1:20" ht="12.6" customHeight="1" x14ac:dyDescent="0.2">
      <c r="A310" s="52" t="s">
        <v>138</v>
      </c>
      <c r="B310" s="53" t="s">
        <v>139</v>
      </c>
      <c r="C310" s="19"/>
      <c r="D310" s="19"/>
      <c r="E310" s="19"/>
      <c r="F310" s="19"/>
      <c r="G310" s="72"/>
      <c r="H310" s="19"/>
      <c r="I310" s="19"/>
      <c r="J310" s="19"/>
      <c r="K310" s="19"/>
      <c r="L310" s="72"/>
      <c r="M310" s="2"/>
      <c r="N310" s="2"/>
      <c r="O310" s="2"/>
      <c r="P310" s="2"/>
      <c r="Q310" s="2"/>
      <c r="R310" s="2"/>
      <c r="S310" s="2"/>
      <c r="T310" s="1"/>
    </row>
    <row r="311" spans="1:20" ht="12.6" customHeight="1" x14ac:dyDescent="0.2">
      <c r="A311" s="52" t="s">
        <v>68</v>
      </c>
      <c r="B311" s="53" t="s">
        <v>107</v>
      </c>
      <c r="C311" s="19"/>
      <c r="D311" s="19"/>
      <c r="E311" s="19"/>
      <c r="F311" s="19"/>
      <c r="G311" s="72"/>
      <c r="H311" s="19"/>
      <c r="I311" s="19"/>
      <c r="J311" s="19"/>
      <c r="K311" s="19"/>
      <c r="L311" s="72"/>
      <c r="M311" s="2"/>
      <c r="N311" s="2"/>
      <c r="O311" s="2"/>
      <c r="P311" s="2"/>
      <c r="Q311" s="2"/>
      <c r="R311" s="2"/>
      <c r="S311" s="2"/>
      <c r="T311" s="1"/>
    </row>
    <row r="312" spans="1:20" ht="12.6" customHeight="1" x14ac:dyDescent="0.2">
      <c r="A312" s="52" t="s">
        <v>69</v>
      </c>
      <c r="B312" s="53" t="s">
        <v>25</v>
      </c>
      <c r="C312" s="19"/>
      <c r="D312" s="19"/>
      <c r="E312" s="19"/>
      <c r="F312" s="19"/>
      <c r="G312" s="72"/>
      <c r="H312" s="19"/>
      <c r="I312" s="19"/>
      <c r="J312" s="19"/>
      <c r="K312" s="19"/>
      <c r="L312" s="72"/>
      <c r="M312" s="2"/>
      <c r="N312" s="2"/>
      <c r="O312" s="2"/>
      <c r="P312" s="2"/>
      <c r="Q312" s="2"/>
      <c r="R312" s="2"/>
      <c r="S312" s="2"/>
      <c r="T312" s="1"/>
    </row>
    <row r="313" spans="1:20" ht="12.6" customHeight="1" x14ac:dyDescent="0.2">
      <c r="A313" s="52" t="s">
        <v>108</v>
      </c>
      <c r="B313" s="53" t="s">
        <v>109</v>
      </c>
      <c r="C313" s="19"/>
      <c r="D313" s="19"/>
      <c r="E313" s="19"/>
      <c r="F313" s="19"/>
      <c r="G313" s="72"/>
      <c r="H313" s="19"/>
      <c r="I313" s="19"/>
      <c r="J313" s="19"/>
      <c r="K313" s="19"/>
      <c r="L313" s="72"/>
      <c r="M313" s="2"/>
      <c r="N313" s="2"/>
      <c r="O313" s="2"/>
      <c r="P313" s="2"/>
      <c r="Q313" s="2"/>
      <c r="R313" s="2"/>
      <c r="S313" s="2"/>
      <c r="T313" s="1"/>
    </row>
    <row r="314" spans="1:20" ht="12.6" customHeight="1" x14ac:dyDescent="0.2">
      <c r="A314" s="52" t="s">
        <v>110</v>
      </c>
      <c r="B314" s="53" t="s">
        <v>111</v>
      </c>
      <c r="C314" s="19"/>
      <c r="D314" s="19"/>
      <c r="E314" s="19"/>
      <c r="F314" s="19"/>
      <c r="G314" s="72"/>
      <c r="H314" s="19"/>
      <c r="I314" s="19"/>
      <c r="J314" s="19"/>
      <c r="K314" s="19"/>
      <c r="L314" s="72"/>
      <c r="M314" s="2"/>
      <c r="N314" s="2"/>
      <c r="O314" s="2"/>
      <c r="P314" s="2"/>
      <c r="Q314" s="2"/>
      <c r="R314" s="2"/>
      <c r="S314" s="2"/>
      <c r="T314" s="1"/>
    </row>
    <row r="315" spans="1:20" ht="12.6" customHeight="1" x14ac:dyDescent="0.2">
      <c r="A315" s="52" t="s">
        <v>70</v>
      </c>
      <c r="B315" s="53" t="s">
        <v>26</v>
      </c>
      <c r="C315" s="19"/>
      <c r="D315" s="19"/>
      <c r="E315" s="19"/>
      <c r="F315" s="19"/>
      <c r="G315" s="72"/>
      <c r="H315" s="19"/>
      <c r="I315" s="19"/>
      <c r="J315" s="19"/>
      <c r="K315" s="19"/>
      <c r="L315" s="72"/>
      <c r="M315" s="2"/>
      <c r="N315" s="2"/>
      <c r="O315" s="2"/>
      <c r="P315" s="2"/>
      <c r="Q315" s="2"/>
      <c r="R315" s="2"/>
      <c r="S315" s="2"/>
      <c r="T315" s="1"/>
    </row>
    <row r="316" spans="1:20" ht="12.6" customHeight="1" x14ac:dyDescent="0.2">
      <c r="A316" s="52" t="s">
        <v>71</v>
      </c>
      <c r="B316" s="53" t="s">
        <v>54</v>
      </c>
      <c r="C316" s="19"/>
      <c r="D316" s="19"/>
      <c r="E316" s="19"/>
      <c r="F316" s="19"/>
      <c r="G316" s="72"/>
      <c r="H316" s="19"/>
      <c r="I316" s="19"/>
      <c r="J316" s="19"/>
      <c r="K316" s="19"/>
      <c r="L316" s="72"/>
      <c r="M316" s="2"/>
      <c r="N316" s="2"/>
      <c r="O316" s="2"/>
      <c r="P316" s="2"/>
      <c r="Q316" s="2"/>
      <c r="R316" s="2"/>
      <c r="S316" s="2"/>
      <c r="T316" s="1"/>
    </row>
    <row r="317" spans="1:20" ht="12.6" customHeight="1" x14ac:dyDescent="0.2">
      <c r="A317" s="52" t="s">
        <v>112</v>
      </c>
      <c r="B317" s="53" t="s">
        <v>113</v>
      </c>
      <c r="C317" s="19"/>
      <c r="D317" s="19"/>
      <c r="E317" s="19"/>
      <c r="F317" s="19"/>
      <c r="G317" s="72"/>
      <c r="H317" s="19"/>
      <c r="I317" s="19"/>
      <c r="J317" s="19"/>
      <c r="K317" s="19"/>
      <c r="L317" s="72"/>
      <c r="M317" s="2"/>
      <c r="N317" s="2"/>
      <c r="O317" s="2"/>
      <c r="P317" s="2"/>
      <c r="Q317" s="2"/>
      <c r="R317" s="2"/>
      <c r="S317" s="2"/>
      <c r="T317" s="1"/>
    </row>
    <row r="318" spans="1:20" ht="12.6" customHeight="1" x14ac:dyDescent="0.2">
      <c r="A318" s="52" t="s">
        <v>73</v>
      </c>
      <c r="B318" s="53" t="s">
        <v>72</v>
      </c>
      <c r="C318" s="19"/>
      <c r="D318" s="19"/>
      <c r="E318" s="19"/>
      <c r="F318" s="19"/>
      <c r="G318" s="72"/>
      <c r="H318" s="19"/>
      <c r="I318" s="19"/>
      <c r="J318" s="19"/>
      <c r="K318" s="19"/>
      <c r="L318" s="72"/>
      <c r="M318" s="2"/>
      <c r="N318" s="2"/>
      <c r="O318" s="2"/>
      <c r="P318" s="2"/>
      <c r="Q318" s="2"/>
      <c r="R318" s="2"/>
      <c r="S318" s="2"/>
      <c r="T318" s="1"/>
    </row>
    <row r="319" spans="1:20" ht="12.6" customHeight="1" x14ac:dyDescent="0.2">
      <c r="A319" s="52" t="s">
        <v>74</v>
      </c>
      <c r="B319" s="53" t="s">
        <v>114</v>
      </c>
      <c r="C319" s="19"/>
      <c r="D319" s="19"/>
      <c r="E319" s="19"/>
      <c r="F319" s="19"/>
      <c r="G319" s="72"/>
      <c r="H319" s="19"/>
      <c r="I319" s="19"/>
      <c r="J319" s="19"/>
      <c r="K319" s="19"/>
      <c r="L319" s="72"/>
      <c r="M319" s="2"/>
      <c r="N319" s="2"/>
      <c r="O319" s="2"/>
      <c r="P319" s="2"/>
      <c r="Q319" s="2"/>
      <c r="R319" s="2"/>
      <c r="S319" s="2"/>
      <c r="T319" s="1"/>
    </row>
    <row r="320" spans="1:20" ht="12.6" customHeight="1" x14ac:dyDescent="0.2">
      <c r="A320" s="52" t="s">
        <v>75</v>
      </c>
      <c r="B320" s="53" t="s">
        <v>45</v>
      </c>
      <c r="C320" s="19"/>
      <c r="D320" s="19"/>
      <c r="E320" s="19"/>
      <c r="F320" s="19"/>
      <c r="G320" s="72"/>
      <c r="H320" s="19"/>
      <c r="I320" s="19"/>
      <c r="J320" s="19"/>
      <c r="K320" s="19"/>
      <c r="L320" s="72"/>
      <c r="M320" s="2"/>
      <c r="N320" s="2"/>
      <c r="O320" s="2"/>
      <c r="P320" s="2"/>
      <c r="Q320" s="2"/>
      <c r="R320" s="2"/>
      <c r="S320" s="2"/>
      <c r="T320" s="1"/>
    </row>
    <row r="321" spans="1:20" ht="12.6" customHeight="1" x14ac:dyDescent="0.2">
      <c r="A321" s="52" t="s">
        <v>76</v>
      </c>
      <c r="B321" s="53" t="s">
        <v>50</v>
      </c>
      <c r="C321" s="19"/>
      <c r="D321" s="19"/>
      <c r="E321" s="19"/>
      <c r="F321" s="19"/>
      <c r="G321" s="72"/>
      <c r="H321" s="19"/>
      <c r="I321" s="19"/>
      <c r="J321" s="19"/>
      <c r="K321" s="19"/>
      <c r="L321" s="72"/>
      <c r="M321" s="2"/>
      <c r="N321" s="2"/>
      <c r="O321" s="2"/>
      <c r="P321" s="2"/>
      <c r="Q321" s="2"/>
      <c r="R321" s="2"/>
      <c r="S321" s="2"/>
      <c r="T321" s="1"/>
    </row>
    <row r="322" spans="1:20" ht="12.6" customHeight="1" x14ac:dyDescent="0.2">
      <c r="A322" s="52" t="s">
        <v>77</v>
      </c>
      <c r="B322" s="53" t="s">
        <v>55</v>
      </c>
      <c r="C322" s="19"/>
      <c r="D322" s="19"/>
      <c r="E322" s="19"/>
      <c r="F322" s="19"/>
      <c r="G322" s="72"/>
      <c r="H322" s="19"/>
      <c r="I322" s="19"/>
      <c r="J322" s="19"/>
      <c r="K322" s="19"/>
      <c r="L322" s="72"/>
      <c r="M322" s="2"/>
      <c r="N322" s="2"/>
      <c r="O322" s="2"/>
      <c r="P322" s="2"/>
      <c r="Q322" s="2"/>
      <c r="R322" s="2"/>
      <c r="S322" s="2"/>
      <c r="T322" s="1"/>
    </row>
    <row r="323" spans="1:20" ht="12.6" customHeight="1" x14ac:dyDescent="0.2">
      <c r="A323" s="52" t="s">
        <v>78</v>
      </c>
      <c r="B323" s="53" t="s">
        <v>46</v>
      </c>
      <c r="C323" s="19"/>
      <c r="D323" s="19"/>
      <c r="E323" s="19"/>
      <c r="F323" s="19"/>
      <c r="G323" s="72"/>
      <c r="H323" s="19"/>
      <c r="I323" s="19"/>
      <c r="J323" s="19"/>
      <c r="K323" s="19"/>
      <c r="L323" s="72"/>
      <c r="M323" s="2"/>
      <c r="N323" s="2"/>
      <c r="O323" s="2"/>
      <c r="P323" s="2"/>
      <c r="Q323" s="2"/>
      <c r="R323" s="2"/>
      <c r="S323" s="2"/>
      <c r="T323" s="1"/>
    </row>
    <row r="324" spans="1:20" ht="12.6" customHeight="1" x14ac:dyDescent="0.2">
      <c r="A324" s="52" t="s">
        <v>79</v>
      </c>
      <c r="B324" s="53" t="s">
        <v>115</v>
      </c>
      <c r="C324" s="19"/>
      <c r="D324" s="19"/>
      <c r="E324" s="19"/>
      <c r="F324" s="19"/>
      <c r="G324" s="72"/>
      <c r="H324" s="19"/>
      <c r="I324" s="19"/>
      <c r="J324" s="19"/>
      <c r="K324" s="19"/>
      <c r="L324" s="72"/>
      <c r="M324" s="2"/>
      <c r="N324" s="2"/>
      <c r="O324" s="2"/>
      <c r="P324" s="2"/>
      <c r="Q324" s="2"/>
      <c r="R324" s="2"/>
      <c r="S324" s="2"/>
      <c r="T324" s="1"/>
    </row>
    <row r="325" spans="1:20" ht="12.6" customHeight="1" x14ac:dyDescent="0.2">
      <c r="A325" s="52" t="s">
        <v>80</v>
      </c>
      <c r="B325" s="53" t="s">
        <v>59</v>
      </c>
      <c r="C325" s="19"/>
      <c r="D325" s="19"/>
      <c r="E325" s="19"/>
      <c r="F325" s="19"/>
      <c r="G325" s="72"/>
      <c r="H325" s="19"/>
      <c r="I325" s="19"/>
      <c r="J325" s="19"/>
      <c r="K325" s="19"/>
      <c r="L325" s="72"/>
      <c r="M325" s="2"/>
      <c r="N325" s="2"/>
      <c r="O325" s="2"/>
      <c r="P325" s="2"/>
      <c r="Q325" s="2"/>
      <c r="R325" s="2"/>
      <c r="S325" s="2"/>
      <c r="T325" s="1"/>
    </row>
    <row r="326" spans="1:20" ht="12.6" customHeight="1" x14ac:dyDescent="0.2">
      <c r="A326" s="52" t="s">
        <v>81</v>
      </c>
      <c r="B326" s="53" t="s">
        <v>27</v>
      </c>
      <c r="C326" s="19"/>
      <c r="D326" s="19"/>
      <c r="E326" s="19"/>
      <c r="F326" s="19"/>
      <c r="G326" s="72"/>
      <c r="H326" s="19"/>
      <c r="I326" s="19"/>
      <c r="J326" s="19"/>
      <c r="K326" s="19"/>
      <c r="L326" s="72"/>
      <c r="M326" s="2"/>
      <c r="N326" s="2"/>
      <c r="O326" s="2"/>
      <c r="P326" s="2"/>
      <c r="Q326" s="2"/>
      <c r="R326" s="2"/>
      <c r="S326" s="2"/>
      <c r="T326" s="1"/>
    </row>
    <row r="327" spans="1:20" ht="12.6" customHeight="1" x14ac:dyDescent="0.2">
      <c r="A327" s="52" t="s">
        <v>136</v>
      </c>
      <c r="B327" s="53" t="s">
        <v>137</v>
      </c>
      <c r="C327" s="19"/>
      <c r="D327" s="19"/>
      <c r="E327" s="19"/>
      <c r="F327" s="19"/>
      <c r="G327" s="72"/>
      <c r="H327" s="19"/>
      <c r="I327" s="19"/>
      <c r="J327" s="19"/>
      <c r="K327" s="19"/>
      <c r="L327" s="72"/>
      <c r="M327" s="2"/>
      <c r="N327" s="2"/>
      <c r="O327" s="2"/>
      <c r="P327" s="2"/>
      <c r="Q327" s="2"/>
      <c r="R327" s="2"/>
      <c r="S327" s="2"/>
      <c r="T327" s="1"/>
    </row>
    <row r="328" spans="1:20" ht="12.6" customHeight="1" x14ac:dyDescent="0.2">
      <c r="A328" s="52" t="s">
        <v>82</v>
      </c>
      <c r="B328" s="53" t="s">
        <v>9</v>
      </c>
      <c r="C328" s="19"/>
      <c r="D328" s="19"/>
      <c r="E328" s="19"/>
      <c r="F328" s="19"/>
      <c r="G328" s="72"/>
      <c r="H328" s="19"/>
      <c r="I328" s="19"/>
      <c r="J328" s="19"/>
      <c r="K328" s="19"/>
      <c r="L328" s="72"/>
      <c r="M328" s="2"/>
      <c r="N328" s="2"/>
      <c r="O328" s="2"/>
      <c r="P328" s="2"/>
      <c r="Q328" s="2"/>
      <c r="R328" s="2"/>
      <c r="S328" s="2"/>
      <c r="T328" s="1"/>
    </row>
    <row r="329" spans="1:20" ht="12.6" customHeight="1" x14ac:dyDescent="0.2">
      <c r="A329" s="52" t="s">
        <v>83</v>
      </c>
      <c r="B329" s="53" t="s">
        <v>7</v>
      </c>
      <c r="C329" s="19"/>
      <c r="D329" s="19"/>
      <c r="E329" s="19"/>
      <c r="F329" s="19"/>
      <c r="G329" s="72"/>
      <c r="H329" s="19"/>
      <c r="I329" s="19"/>
      <c r="J329" s="19"/>
      <c r="K329" s="19"/>
      <c r="L329" s="72"/>
      <c r="M329" s="2"/>
      <c r="N329" s="2"/>
      <c r="O329" s="2"/>
      <c r="P329" s="2"/>
      <c r="Q329" s="2"/>
      <c r="R329" s="2"/>
      <c r="S329" s="2"/>
      <c r="T329" s="1"/>
    </row>
    <row r="330" spans="1:20" ht="12.6" customHeight="1" x14ac:dyDescent="0.2">
      <c r="A330" s="52" t="s">
        <v>84</v>
      </c>
      <c r="B330" s="58" t="s">
        <v>28</v>
      </c>
      <c r="C330" s="19"/>
      <c r="D330" s="19"/>
      <c r="E330" s="19"/>
      <c r="F330" s="19"/>
      <c r="G330" s="72"/>
      <c r="H330" s="19"/>
      <c r="I330" s="19"/>
      <c r="J330" s="19"/>
      <c r="K330" s="19"/>
      <c r="L330" s="72"/>
      <c r="M330" s="2"/>
      <c r="N330" s="2"/>
      <c r="O330" s="2"/>
      <c r="P330" s="2"/>
      <c r="Q330" s="2"/>
      <c r="R330" s="2"/>
      <c r="S330" s="2"/>
      <c r="T330" s="1"/>
    </row>
    <row r="331" spans="1:20" ht="12.6" customHeight="1" x14ac:dyDescent="0.2">
      <c r="A331" s="52" t="s">
        <v>131</v>
      </c>
      <c r="B331" s="58" t="s">
        <v>132</v>
      </c>
      <c r="C331" s="19"/>
      <c r="D331" s="19"/>
      <c r="E331" s="19"/>
      <c r="F331" s="19"/>
      <c r="G331" s="72"/>
      <c r="H331" s="19"/>
      <c r="I331" s="19"/>
      <c r="J331" s="19"/>
      <c r="K331" s="19"/>
      <c r="L331" s="72"/>
      <c r="M331" s="2"/>
      <c r="N331" s="2"/>
      <c r="O331" s="2"/>
      <c r="P331" s="2"/>
      <c r="Q331" s="2"/>
      <c r="R331" s="2"/>
      <c r="S331" s="2"/>
      <c r="T331" s="1"/>
    </row>
    <row r="332" spans="1:20" ht="12.6" customHeight="1" x14ac:dyDescent="0.2">
      <c r="A332" s="52" t="s">
        <v>133</v>
      </c>
      <c r="B332" s="58" t="s">
        <v>134</v>
      </c>
      <c r="C332" s="19"/>
      <c r="D332" s="19"/>
      <c r="E332" s="19"/>
      <c r="F332" s="19"/>
      <c r="G332" s="72"/>
      <c r="H332" s="19"/>
      <c r="I332" s="19"/>
      <c r="J332" s="19"/>
      <c r="K332" s="19"/>
      <c r="L332" s="72"/>
      <c r="M332" s="2"/>
      <c r="N332" s="2"/>
      <c r="O332" s="2"/>
      <c r="P332" s="2"/>
      <c r="Q332" s="2"/>
      <c r="R332" s="2"/>
      <c r="S332" s="2"/>
      <c r="T332" s="1"/>
    </row>
    <row r="333" spans="1:20" ht="12.6" customHeight="1" x14ac:dyDescent="0.2">
      <c r="A333" s="52" t="s">
        <v>85</v>
      </c>
      <c r="B333" s="58" t="s">
        <v>57</v>
      </c>
      <c r="C333" s="19"/>
      <c r="D333" s="19"/>
      <c r="E333" s="19"/>
      <c r="F333" s="19"/>
      <c r="G333" s="72"/>
      <c r="H333" s="19"/>
      <c r="I333" s="19"/>
      <c r="J333" s="19"/>
      <c r="K333" s="19"/>
      <c r="L333" s="72"/>
      <c r="M333" s="2"/>
      <c r="N333" s="2"/>
      <c r="O333" s="2"/>
      <c r="P333" s="2"/>
      <c r="Q333" s="2"/>
      <c r="R333" s="2"/>
      <c r="S333" s="2"/>
      <c r="T333" s="1"/>
    </row>
    <row r="334" spans="1:20" ht="12.6" customHeight="1" x14ac:dyDescent="0.2">
      <c r="A334" s="52" t="s">
        <v>86</v>
      </c>
      <c r="B334" s="58" t="s">
        <v>87</v>
      </c>
      <c r="C334" s="19"/>
      <c r="D334" s="19"/>
      <c r="E334" s="19"/>
      <c r="F334" s="19"/>
      <c r="G334" s="72"/>
      <c r="H334" s="19"/>
      <c r="I334" s="19"/>
      <c r="J334" s="19"/>
      <c r="K334" s="19"/>
      <c r="L334" s="72"/>
      <c r="M334" s="2"/>
      <c r="N334" s="2"/>
      <c r="O334" s="2"/>
      <c r="P334" s="2"/>
      <c r="Q334" s="2"/>
      <c r="R334" s="2"/>
      <c r="S334" s="2"/>
      <c r="T334" s="1"/>
    </row>
    <row r="335" spans="1:20" ht="12.6" customHeight="1" x14ac:dyDescent="0.2">
      <c r="A335" s="52" t="s">
        <v>105</v>
      </c>
      <c r="B335" s="58" t="s">
        <v>154</v>
      </c>
      <c r="C335" s="19"/>
      <c r="D335" s="19"/>
      <c r="E335" s="19"/>
      <c r="F335" s="19"/>
      <c r="G335" s="72"/>
      <c r="H335" s="19"/>
      <c r="I335" s="19"/>
      <c r="J335" s="19"/>
      <c r="K335" s="19"/>
      <c r="L335" s="72"/>
      <c r="M335" s="2"/>
      <c r="N335" s="2"/>
      <c r="O335" s="2"/>
      <c r="P335" s="2"/>
      <c r="Q335" s="2"/>
      <c r="R335" s="2"/>
      <c r="S335" s="2"/>
      <c r="T335" s="1"/>
    </row>
    <row r="336" spans="1:20" ht="12.6" customHeight="1" x14ac:dyDescent="0.2">
      <c r="A336" s="52" t="s">
        <v>129</v>
      </c>
      <c r="B336" s="58" t="s">
        <v>130</v>
      </c>
      <c r="C336" s="19"/>
      <c r="D336" s="19"/>
      <c r="E336" s="19"/>
      <c r="F336" s="19"/>
      <c r="G336" s="72"/>
      <c r="H336" s="19"/>
      <c r="I336" s="19"/>
      <c r="J336" s="19"/>
      <c r="K336" s="19"/>
      <c r="L336" s="72"/>
      <c r="M336" s="2"/>
      <c r="N336" s="2"/>
      <c r="O336" s="2"/>
      <c r="P336" s="2"/>
      <c r="Q336" s="2"/>
      <c r="R336" s="2"/>
      <c r="S336" s="2"/>
      <c r="T336" s="1"/>
    </row>
    <row r="337" spans="1:20" ht="12.6" customHeight="1" x14ac:dyDescent="0.2">
      <c r="A337" s="51" t="s">
        <v>89</v>
      </c>
      <c r="B337" s="53" t="s">
        <v>31</v>
      </c>
      <c r="C337" s="19"/>
      <c r="D337" s="19"/>
      <c r="E337" s="19"/>
      <c r="F337" s="19"/>
      <c r="G337" s="72"/>
      <c r="H337" s="19"/>
      <c r="I337" s="19"/>
      <c r="J337" s="19"/>
      <c r="K337" s="19"/>
      <c r="L337" s="72"/>
      <c r="M337" s="2"/>
      <c r="N337" s="2"/>
      <c r="O337" s="2"/>
      <c r="P337" s="2"/>
      <c r="Q337" s="2"/>
      <c r="R337" s="2"/>
      <c r="S337" s="2"/>
      <c r="T337" s="1"/>
    </row>
    <row r="338" spans="1:20" ht="12.6" customHeight="1" x14ac:dyDescent="0.2">
      <c r="A338" s="51" t="s">
        <v>90</v>
      </c>
      <c r="B338" s="53" t="s">
        <v>91</v>
      </c>
      <c r="C338" s="19"/>
      <c r="D338" s="19"/>
      <c r="E338" s="19"/>
      <c r="F338" s="19"/>
      <c r="G338" s="72"/>
      <c r="H338" s="19"/>
      <c r="I338" s="19"/>
      <c r="J338" s="19"/>
      <c r="K338" s="19"/>
      <c r="L338" s="72"/>
      <c r="M338" s="2"/>
      <c r="N338" s="2"/>
      <c r="O338" s="2"/>
      <c r="P338" s="2"/>
      <c r="Q338" s="2"/>
      <c r="R338" s="2"/>
      <c r="S338" s="2"/>
      <c r="T338" s="1"/>
    </row>
    <row r="339" spans="1:20" ht="12.6" customHeight="1" x14ac:dyDescent="0.2">
      <c r="A339" s="51" t="s">
        <v>92</v>
      </c>
      <c r="B339" s="53" t="s">
        <v>58</v>
      </c>
      <c r="C339" s="19"/>
      <c r="D339" s="19"/>
      <c r="E339" s="19"/>
      <c r="F339" s="19"/>
      <c r="G339" s="72"/>
      <c r="H339" s="19"/>
      <c r="I339" s="19"/>
      <c r="J339" s="19"/>
      <c r="K339" s="19"/>
      <c r="L339" s="72"/>
      <c r="M339" s="2"/>
      <c r="N339" s="2"/>
      <c r="O339" s="2"/>
      <c r="P339" s="2"/>
      <c r="Q339" s="2"/>
      <c r="R339" s="2"/>
      <c r="S339" s="2"/>
      <c r="T339" s="1"/>
    </row>
    <row r="340" spans="1:20" ht="12.6" customHeight="1" x14ac:dyDescent="0.2">
      <c r="A340" s="51" t="s">
        <v>93</v>
      </c>
      <c r="B340" s="53" t="s">
        <v>52</v>
      </c>
      <c r="C340" s="19"/>
      <c r="D340" s="19"/>
      <c r="E340" s="19"/>
      <c r="F340" s="19"/>
      <c r="G340" s="72"/>
      <c r="H340" s="19"/>
      <c r="I340" s="19"/>
      <c r="J340" s="19"/>
      <c r="K340" s="19"/>
      <c r="L340" s="72"/>
      <c r="M340" s="2"/>
      <c r="N340" s="2"/>
      <c r="O340" s="2"/>
      <c r="P340" s="2"/>
      <c r="Q340" s="2"/>
      <c r="R340" s="2"/>
      <c r="S340" s="2"/>
      <c r="T340" s="1"/>
    </row>
    <row r="341" spans="1:20" ht="12.6" customHeight="1" x14ac:dyDescent="0.2">
      <c r="A341" s="51" t="s">
        <v>94</v>
      </c>
      <c r="B341" s="53" t="s">
        <v>116</v>
      </c>
      <c r="C341" s="19"/>
      <c r="D341" s="19"/>
      <c r="E341" s="19"/>
      <c r="F341" s="19"/>
      <c r="G341" s="72"/>
      <c r="H341" s="19"/>
      <c r="I341" s="19"/>
      <c r="J341" s="19"/>
      <c r="K341" s="19"/>
      <c r="L341" s="72"/>
      <c r="M341" s="2"/>
      <c r="N341" s="2"/>
      <c r="O341" s="2"/>
      <c r="P341" s="2"/>
      <c r="Q341" s="2"/>
      <c r="R341" s="2"/>
      <c r="S341" s="2"/>
      <c r="T341" s="1"/>
    </row>
    <row r="342" spans="1:20" ht="12.6" customHeight="1" x14ac:dyDescent="0.2">
      <c r="A342" s="51" t="s">
        <v>95</v>
      </c>
      <c r="B342" s="53" t="s">
        <v>51</v>
      </c>
      <c r="C342" s="19"/>
      <c r="D342" s="19"/>
      <c r="E342" s="19"/>
      <c r="F342" s="19"/>
      <c r="G342" s="72"/>
      <c r="H342" s="19"/>
      <c r="I342" s="19"/>
      <c r="J342" s="19"/>
      <c r="K342" s="19"/>
      <c r="L342" s="72"/>
      <c r="M342" s="2"/>
      <c r="N342" s="2"/>
      <c r="O342" s="2"/>
      <c r="P342" s="2"/>
      <c r="Q342" s="2"/>
      <c r="R342" s="2"/>
      <c r="S342" s="2"/>
      <c r="T342" s="1"/>
    </row>
    <row r="343" spans="1:20" ht="12.6" customHeight="1" x14ac:dyDescent="0.2">
      <c r="A343" s="51" t="s">
        <v>96</v>
      </c>
      <c r="B343" s="53" t="s">
        <v>117</v>
      </c>
      <c r="C343" s="19"/>
      <c r="D343" s="19"/>
      <c r="E343" s="19"/>
      <c r="F343" s="19"/>
      <c r="G343" s="72"/>
      <c r="H343" s="19"/>
      <c r="I343" s="19"/>
      <c r="J343" s="19"/>
      <c r="K343" s="19"/>
      <c r="L343" s="72"/>
      <c r="M343" s="2"/>
      <c r="N343" s="2"/>
      <c r="O343" s="2"/>
      <c r="P343" s="2"/>
      <c r="Q343" s="2"/>
      <c r="R343" s="2"/>
      <c r="S343" s="2"/>
      <c r="T343" s="1"/>
    </row>
    <row r="344" spans="1:20" ht="12.6" customHeight="1" x14ac:dyDescent="0.2">
      <c r="A344" s="51" t="s">
        <v>118</v>
      </c>
      <c r="B344" s="53" t="s">
        <v>119</v>
      </c>
      <c r="C344" s="19"/>
      <c r="D344" s="19"/>
      <c r="E344" s="19"/>
      <c r="F344" s="19"/>
      <c r="G344" s="72"/>
      <c r="H344" s="19"/>
      <c r="I344" s="19"/>
      <c r="J344" s="19"/>
      <c r="K344" s="19"/>
      <c r="L344" s="72"/>
      <c r="M344" s="2"/>
      <c r="N344" s="2"/>
      <c r="O344" s="2"/>
      <c r="P344" s="2"/>
      <c r="Q344" s="2"/>
      <c r="R344" s="2"/>
      <c r="S344" s="2"/>
      <c r="T344" s="1"/>
    </row>
    <row r="345" spans="1:20" ht="12.6" customHeight="1" x14ac:dyDescent="0.2">
      <c r="A345" s="51" t="s">
        <v>145</v>
      </c>
      <c r="B345" s="53" t="s">
        <v>146</v>
      </c>
      <c r="C345" s="19"/>
      <c r="D345" s="19"/>
      <c r="E345" s="19"/>
      <c r="F345" s="19"/>
      <c r="G345" s="72"/>
      <c r="H345" s="19"/>
      <c r="I345" s="19"/>
      <c r="J345" s="19"/>
      <c r="K345" s="19"/>
      <c r="L345" s="72"/>
      <c r="M345" s="2"/>
      <c r="N345" s="2"/>
      <c r="O345" s="2"/>
      <c r="P345" s="2"/>
      <c r="Q345" s="2"/>
      <c r="R345" s="2"/>
      <c r="S345" s="2"/>
      <c r="T345" s="1"/>
    </row>
    <row r="346" spans="1:20" ht="12.6" customHeight="1" x14ac:dyDescent="0.2">
      <c r="A346" s="51" t="s">
        <v>97</v>
      </c>
      <c r="B346" s="53" t="s">
        <v>98</v>
      </c>
      <c r="C346" s="19"/>
      <c r="D346" s="19"/>
      <c r="E346" s="19"/>
      <c r="F346" s="19"/>
      <c r="G346" s="72"/>
      <c r="H346" s="19"/>
      <c r="I346" s="19"/>
      <c r="J346" s="19"/>
      <c r="K346" s="19"/>
      <c r="L346" s="72"/>
      <c r="M346" s="2"/>
      <c r="N346" s="2"/>
      <c r="O346" s="2"/>
      <c r="P346" s="2"/>
      <c r="Q346" s="2"/>
      <c r="R346" s="2"/>
      <c r="S346" s="2"/>
      <c r="T346" s="1"/>
    </row>
    <row r="347" spans="1:20" ht="12.6" customHeight="1" x14ac:dyDescent="0.2">
      <c r="A347" s="51" t="s">
        <v>99</v>
      </c>
      <c r="B347" s="53" t="s">
        <v>100</v>
      </c>
      <c r="C347" s="19"/>
      <c r="D347" s="19"/>
      <c r="E347" s="19"/>
      <c r="F347" s="19"/>
      <c r="G347" s="72"/>
      <c r="H347" s="19"/>
      <c r="I347" s="19"/>
      <c r="J347" s="19"/>
      <c r="K347" s="19"/>
      <c r="L347" s="72"/>
      <c r="M347" s="2"/>
      <c r="N347" s="2"/>
      <c r="O347" s="2"/>
      <c r="P347" s="2"/>
      <c r="Q347" s="2"/>
      <c r="R347" s="2"/>
      <c r="S347" s="2"/>
      <c r="T347" s="1"/>
    </row>
    <row r="348" spans="1:20" ht="12.6" customHeight="1" x14ac:dyDescent="0.2">
      <c r="A348" s="51" t="s">
        <v>120</v>
      </c>
      <c r="B348" s="53" t="s">
        <v>121</v>
      </c>
      <c r="C348" s="19"/>
      <c r="D348" s="19"/>
      <c r="E348" s="19"/>
      <c r="F348" s="19"/>
      <c r="G348" s="72"/>
      <c r="H348" s="19"/>
      <c r="I348" s="19"/>
      <c r="J348" s="19"/>
      <c r="K348" s="19"/>
      <c r="L348" s="72"/>
      <c r="M348" s="2"/>
      <c r="N348" s="2"/>
      <c r="O348" s="2"/>
      <c r="P348" s="2"/>
      <c r="Q348" s="2"/>
      <c r="R348" s="2"/>
      <c r="S348" s="2"/>
      <c r="T348" s="1"/>
    </row>
    <row r="349" spans="1:20" ht="12.6" customHeight="1" x14ac:dyDescent="0.2">
      <c r="A349" s="59" t="s">
        <v>122</v>
      </c>
      <c r="B349" s="60" t="s">
        <v>123</v>
      </c>
      <c r="C349" s="19"/>
      <c r="D349" s="19"/>
      <c r="E349" s="19"/>
      <c r="F349" s="19"/>
      <c r="G349" s="72"/>
      <c r="H349" s="19"/>
      <c r="I349" s="19"/>
      <c r="J349" s="19"/>
      <c r="K349" s="19"/>
      <c r="L349" s="72"/>
      <c r="M349" s="2"/>
      <c r="N349" s="2"/>
      <c r="O349" s="2"/>
      <c r="P349" s="2"/>
      <c r="Q349" s="2"/>
      <c r="R349" s="2"/>
      <c r="S349" s="2"/>
      <c r="T349" s="1"/>
    </row>
    <row r="350" spans="1:20" ht="12.6" customHeight="1" x14ac:dyDescent="0.2">
      <c r="A350" s="51" t="s">
        <v>124</v>
      </c>
      <c r="B350" s="53" t="s">
        <v>125</v>
      </c>
      <c r="C350" s="19"/>
      <c r="D350" s="19"/>
      <c r="E350" s="19"/>
      <c r="F350" s="19"/>
      <c r="G350" s="72"/>
      <c r="H350" s="19"/>
      <c r="I350" s="19"/>
      <c r="J350" s="19"/>
      <c r="K350" s="19"/>
      <c r="L350" s="72"/>
      <c r="M350" s="2"/>
      <c r="N350" s="2"/>
      <c r="O350" s="2"/>
      <c r="P350" s="2"/>
      <c r="Q350" s="2"/>
      <c r="R350" s="2"/>
      <c r="S350" s="2"/>
      <c r="T350" s="1"/>
    </row>
    <row r="351" spans="1:20" ht="12.6" customHeight="1" x14ac:dyDescent="0.2">
      <c r="A351" s="51" t="s">
        <v>170</v>
      </c>
      <c r="B351" s="53" t="s">
        <v>165</v>
      </c>
      <c r="C351" s="19"/>
      <c r="D351" s="19"/>
      <c r="E351" s="19"/>
      <c r="F351" s="19"/>
      <c r="G351" s="72"/>
      <c r="H351" s="19"/>
      <c r="I351" s="19"/>
      <c r="J351" s="19"/>
      <c r="K351" s="19"/>
      <c r="L351" s="72"/>
      <c r="M351" s="2"/>
      <c r="N351" s="2"/>
      <c r="O351" s="2"/>
      <c r="P351" s="2"/>
      <c r="Q351" s="2"/>
      <c r="R351" s="2"/>
      <c r="S351" s="2"/>
      <c r="T351" s="1"/>
    </row>
    <row r="352" spans="1:20" ht="12.6" customHeight="1" x14ac:dyDescent="0.2">
      <c r="A352" s="51" t="s">
        <v>126</v>
      </c>
      <c r="B352" s="53" t="s">
        <v>127</v>
      </c>
      <c r="C352" s="19"/>
      <c r="D352" s="19"/>
      <c r="E352" s="19"/>
      <c r="F352" s="19"/>
      <c r="G352" s="72"/>
      <c r="H352" s="19"/>
      <c r="I352" s="19"/>
      <c r="J352" s="19"/>
      <c r="K352" s="19"/>
      <c r="L352" s="72"/>
      <c r="M352" s="2"/>
      <c r="N352" s="2"/>
      <c r="O352" s="2"/>
      <c r="P352" s="2"/>
      <c r="Q352" s="2"/>
      <c r="R352" s="2"/>
      <c r="S352" s="2"/>
      <c r="T352" s="1"/>
    </row>
    <row r="353" spans="1:20" ht="12.6" customHeight="1" x14ac:dyDescent="0.2">
      <c r="A353" s="51" t="s">
        <v>140</v>
      </c>
      <c r="B353" s="53" t="s">
        <v>141</v>
      </c>
      <c r="C353" s="19"/>
      <c r="D353" s="19"/>
      <c r="E353" s="19"/>
      <c r="F353" s="19"/>
      <c r="G353" s="72"/>
      <c r="H353" s="19"/>
      <c r="I353" s="19"/>
      <c r="J353" s="19"/>
      <c r="K353" s="19"/>
      <c r="L353" s="72"/>
      <c r="M353" s="2"/>
      <c r="N353" s="2"/>
      <c r="O353" s="2"/>
      <c r="P353" s="2"/>
      <c r="Q353" s="2"/>
      <c r="R353" s="2"/>
      <c r="S353" s="2"/>
      <c r="T353" s="1"/>
    </row>
    <row r="354" spans="1:20" ht="12.6" customHeight="1" x14ac:dyDescent="0.2">
      <c r="A354" s="51" t="s">
        <v>101</v>
      </c>
      <c r="B354" s="53" t="s">
        <v>49</v>
      </c>
      <c r="C354" s="19"/>
      <c r="D354" s="19"/>
      <c r="E354" s="19"/>
      <c r="F354" s="19"/>
      <c r="G354" s="72"/>
      <c r="H354" s="19"/>
      <c r="I354" s="19"/>
      <c r="J354" s="19"/>
      <c r="K354" s="19"/>
      <c r="L354" s="72"/>
      <c r="M354" s="2"/>
      <c r="N354" s="2"/>
      <c r="O354" s="2"/>
      <c r="P354" s="2"/>
      <c r="Q354" s="2"/>
      <c r="R354" s="2"/>
      <c r="S354" s="2"/>
      <c r="T354" s="1"/>
    </row>
    <row r="355" spans="1:20" ht="12.6" customHeight="1" x14ac:dyDescent="0.2">
      <c r="A355" s="51" t="s">
        <v>102</v>
      </c>
      <c r="B355" s="53" t="s">
        <v>33</v>
      </c>
      <c r="C355" s="19"/>
      <c r="D355" s="19"/>
      <c r="E355" s="19"/>
      <c r="F355" s="19"/>
      <c r="G355" s="72"/>
      <c r="H355" s="19"/>
      <c r="I355" s="19"/>
      <c r="J355" s="19"/>
      <c r="K355" s="19"/>
      <c r="L355" s="72"/>
      <c r="M355" s="2"/>
      <c r="N355" s="2"/>
      <c r="O355" s="2"/>
      <c r="P355" s="2"/>
      <c r="Q355" s="2"/>
      <c r="R355" s="2"/>
      <c r="S355" s="2"/>
      <c r="T355" s="1"/>
    </row>
    <row r="356" spans="1:20" ht="12.6" customHeight="1" x14ac:dyDescent="0.2">
      <c r="A356" s="51" t="s">
        <v>103</v>
      </c>
      <c r="B356" s="53" t="s">
        <v>56</v>
      </c>
      <c r="C356" s="19">
        <v>1317596</v>
      </c>
      <c r="D356" s="19">
        <v>3459807</v>
      </c>
      <c r="E356" s="19">
        <v>251930</v>
      </c>
      <c r="F356" s="19">
        <f>SUM(D356:E356)</f>
        <v>3711737</v>
      </c>
      <c r="G356" s="72">
        <v>3711736</v>
      </c>
      <c r="H356" s="19"/>
      <c r="I356" s="19"/>
      <c r="J356" s="19"/>
      <c r="K356" s="19"/>
      <c r="L356" s="72"/>
      <c r="M356" s="2"/>
      <c r="N356" s="2"/>
      <c r="O356" s="2"/>
      <c r="P356" s="2"/>
      <c r="Q356" s="2"/>
      <c r="R356" s="2"/>
      <c r="S356" s="2"/>
      <c r="T356" s="1"/>
    </row>
    <row r="357" spans="1:20" ht="12.6" customHeight="1" x14ac:dyDescent="0.2">
      <c r="A357" s="51"/>
      <c r="B357" s="53" t="s">
        <v>47</v>
      </c>
      <c r="C357" s="19"/>
      <c r="D357" s="19"/>
      <c r="E357" s="58" t="s">
        <v>151</v>
      </c>
      <c r="F357" s="19"/>
      <c r="G357" s="72"/>
      <c r="H357" s="19"/>
      <c r="I357" s="19"/>
      <c r="J357" s="19"/>
      <c r="K357" s="19"/>
      <c r="L357" s="72"/>
      <c r="M357" s="2"/>
      <c r="N357" s="2"/>
      <c r="O357" s="2"/>
      <c r="P357" s="2"/>
      <c r="Q357" s="2"/>
      <c r="R357" s="2"/>
      <c r="S357" s="2"/>
      <c r="T357" s="1"/>
    </row>
    <row r="358" spans="1:20" ht="12.6" customHeight="1" x14ac:dyDescent="0.2">
      <c r="A358" s="51"/>
      <c r="B358" s="57" t="s">
        <v>21</v>
      </c>
      <c r="C358" s="19"/>
      <c r="D358" s="19"/>
      <c r="E358" s="19"/>
      <c r="F358" s="19"/>
      <c r="G358" s="72"/>
      <c r="H358" s="19"/>
      <c r="I358" s="19"/>
      <c r="J358" s="19"/>
      <c r="K358" s="19"/>
      <c r="L358" s="72"/>
      <c r="M358" s="2"/>
      <c r="N358" s="2"/>
      <c r="O358" s="2"/>
      <c r="P358" s="2"/>
      <c r="Q358" s="2"/>
      <c r="R358" s="2"/>
      <c r="S358" s="2"/>
      <c r="T358" s="1"/>
    </row>
    <row r="359" spans="1:20" ht="12.6" customHeight="1" x14ac:dyDescent="0.2">
      <c r="A359" s="51"/>
      <c r="B359" s="61" t="s">
        <v>18</v>
      </c>
      <c r="C359" s="19"/>
      <c r="D359" s="19"/>
      <c r="E359" s="19"/>
      <c r="F359" s="19"/>
      <c r="G359" s="72"/>
      <c r="H359" s="19"/>
      <c r="I359" s="19"/>
      <c r="J359" s="19"/>
      <c r="K359" s="19"/>
      <c r="L359" s="72"/>
      <c r="M359" s="2"/>
      <c r="N359" s="2"/>
      <c r="O359" s="2"/>
      <c r="P359" s="2"/>
      <c r="Q359" s="2"/>
      <c r="R359" s="2"/>
      <c r="S359" s="2"/>
      <c r="T359" s="1"/>
    </row>
    <row r="360" spans="1:20" ht="12.6" customHeight="1" x14ac:dyDescent="0.2">
      <c r="A360" s="51"/>
      <c r="B360" s="62" t="s">
        <v>19</v>
      </c>
      <c r="C360" s="54"/>
      <c r="D360" s="54"/>
      <c r="E360" s="54"/>
      <c r="F360" s="54"/>
      <c r="G360" s="72"/>
      <c r="H360" s="54"/>
      <c r="I360" s="54"/>
      <c r="J360" s="54"/>
      <c r="K360" s="54"/>
      <c r="L360" s="72"/>
      <c r="M360" s="2"/>
      <c r="N360" s="2"/>
      <c r="O360" s="2"/>
      <c r="P360" s="2"/>
      <c r="Q360" s="2"/>
      <c r="R360" s="2"/>
      <c r="S360" s="2"/>
      <c r="T360" s="1"/>
    </row>
    <row r="361" spans="1:20" ht="12.6" customHeight="1" x14ac:dyDescent="0.2">
      <c r="A361" s="51"/>
      <c r="B361" s="62" t="s">
        <v>48</v>
      </c>
      <c r="C361" s="19"/>
      <c r="D361" s="19"/>
      <c r="E361" s="19"/>
      <c r="F361" s="19"/>
      <c r="G361" s="72"/>
      <c r="H361" s="19"/>
      <c r="I361" s="19"/>
      <c r="J361" s="19"/>
      <c r="K361" s="19"/>
      <c r="L361" s="72"/>
      <c r="M361" s="2"/>
      <c r="N361" s="2"/>
      <c r="O361" s="2"/>
      <c r="P361" s="2"/>
      <c r="Q361" s="2"/>
      <c r="R361" s="2"/>
      <c r="S361" s="2"/>
      <c r="T361" s="1"/>
    </row>
    <row r="362" spans="1:20" ht="12.6" customHeight="1" x14ac:dyDescent="0.2">
      <c r="A362" s="51"/>
      <c r="B362" s="62" t="s">
        <v>142</v>
      </c>
      <c r="C362" s="19"/>
      <c r="D362" s="19"/>
      <c r="E362" s="19"/>
      <c r="F362" s="19"/>
      <c r="G362" s="72"/>
      <c r="H362" s="19"/>
      <c r="I362" s="19"/>
      <c r="J362" s="19"/>
      <c r="K362" s="19"/>
      <c r="L362" s="72"/>
      <c r="M362" s="2"/>
      <c r="N362" s="2"/>
      <c r="O362" s="2"/>
      <c r="P362" s="2"/>
      <c r="Q362" s="2"/>
      <c r="R362" s="2"/>
      <c r="S362" s="2"/>
      <c r="T362" s="1"/>
    </row>
    <row r="363" spans="1:20" ht="12" customHeight="1" x14ac:dyDescent="0.2">
      <c r="A363" s="51"/>
      <c r="B363" s="53" t="s">
        <v>20</v>
      </c>
      <c r="C363" s="19"/>
      <c r="D363" s="19"/>
      <c r="E363" s="19"/>
      <c r="F363" s="19"/>
      <c r="G363" s="72"/>
      <c r="H363" s="19"/>
      <c r="I363" s="19"/>
      <c r="J363" s="19"/>
      <c r="K363" s="19"/>
      <c r="L363" s="72"/>
      <c r="M363" s="2"/>
      <c r="N363" s="2"/>
      <c r="O363" s="2"/>
      <c r="P363" s="2"/>
      <c r="Q363" s="2"/>
      <c r="R363" s="2"/>
      <c r="S363" s="2"/>
      <c r="T363" s="1"/>
    </row>
    <row r="364" spans="1:20" ht="12" customHeight="1" x14ac:dyDescent="0.2">
      <c r="A364" s="51"/>
      <c r="B364" s="62" t="s">
        <v>128</v>
      </c>
      <c r="C364" s="19"/>
      <c r="D364" s="19"/>
      <c r="E364" s="19"/>
      <c r="F364" s="19"/>
      <c r="G364" s="72"/>
      <c r="H364" s="19">
        <v>856458</v>
      </c>
      <c r="I364" s="19">
        <v>654455</v>
      </c>
      <c r="J364" s="19">
        <v>-532085</v>
      </c>
      <c r="K364" s="19">
        <f>SUM(I364:J364)</f>
        <v>122370</v>
      </c>
      <c r="L364" s="72">
        <v>0</v>
      </c>
      <c r="M364" s="2"/>
      <c r="N364" s="2"/>
      <c r="O364" s="2"/>
      <c r="P364" s="2"/>
      <c r="Q364" s="2"/>
      <c r="R364" s="2"/>
      <c r="S364" s="2"/>
      <c r="T364" s="1"/>
    </row>
    <row r="365" spans="1:20" ht="17.25" customHeight="1" x14ac:dyDescent="0.2">
      <c r="A365" s="109" t="s">
        <v>14</v>
      </c>
      <c r="B365" s="110"/>
      <c r="C365" s="39">
        <f t="shared" ref="C365:L365" si="33">SUM(C303:C364)</f>
        <v>1381740</v>
      </c>
      <c r="D365" s="39">
        <f t="shared" si="33"/>
        <v>3809830</v>
      </c>
      <c r="E365" s="39">
        <f t="shared" si="33"/>
        <v>415666</v>
      </c>
      <c r="F365" s="39">
        <f t="shared" si="33"/>
        <v>4225496</v>
      </c>
      <c r="G365" s="78">
        <f t="shared" si="33"/>
        <v>4225494</v>
      </c>
      <c r="H365" s="39">
        <f t="shared" si="33"/>
        <v>856458</v>
      </c>
      <c r="I365" s="39">
        <f t="shared" si="33"/>
        <v>654455</v>
      </c>
      <c r="J365" s="39">
        <f t="shared" si="33"/>
        <v>-532085</v>
      </c>
      <c r="K365" s="39">
        <f t="shared" si="33"/>
        <v>122370</v>
      </c>
      <c r="L365" s="78">
        <f t="shared" si="33"/>
        <v>0</v>
      </c>
      <c r="M365" s="33"/>
      <c r="N365" s="33"/>
      <c r="O365" s="33"/>
      <c r="P365" s="33"/>
      <c r="Q365" s="33"/>
      <c r="R365" s="33"/>
      <c r="S365" s="33"/>
      <c r="T365" s="1"/>
    </row>
    <row r="366" spans="1:20" ht="17.25" customHeight="1" x14ac:dyDescent="0.2">
      <c r="A366" s="107" t="s">
        <v>13</v>
      </c>
      <c r="B366" s="108"/>
      <c r="C366" s="39"/>
      <c r="D366" s="39"/>
      <c r="E366" s="39"/>
      <c r="F366" s="39"/>
      <c r="G366" s="78"/>
      <c r="H366" s="39"/>
      <c r="I366" s="39"/>
      <c r="J366" s="39"/>
      <c r="K366" s="39"/>
      <c r="L366" s="75"/>
      <c r="M366" s="2"/>
      <c r="N366" s="2"/>
      <c r="O366" s="2"/>
      <c r="P366" s="2"/>
      <c r="Q366" s="2"/>
      <c r="R366" s="2"/>
      <c r="S366" s="2"/>
      <c r="T366" s="1"/>
    </row>
    <row r="367" spans="1:20" ht="12.6" customHeight="1" x14ac:dyDescent="0.2">
      <c r="A367" s="52" t="s">
        <v>61</v>
      </c>
      <c r="B367" s="56" t="s">
        <v>32</v>
      </c>
      <c r="C367" s="40"/>
      <c r="D367" s="40"/>
      <c r="E367" s="40"/>
      <c r="F367" s="40"/>
      <c r="G367" s="83"/>
      <c r="H367" s="40"/>
      <c r="I367" s="40"/>
      <c r="J367" s="40"/>
      <c r="K367" s="19"/>
      <c r="L367" s="72"/>
      <c r="M367" s="2"/>
      <c r="N367" s="2"/>
      <c r="O367" s="2"/>
      <c r="P367" s="2"/>
      <c r="Q367" s="2"/>
      <c r="R367" s="2"/>
      <c r="S367" s="2"/>
      <c r="T367" s="1"/>
    </row>
    <row r="368" spans="1:20" ht="12.6" customHeight="1" x14ac:dyDescent="0.2">
      <c r="A368" s="52" t="s">
        <v>64</v>
      </c>
      <c r="B368" s="53" t="s">
        <v>8</v>
      </c>
      <c r="C368" s="40"/>
      <c r="D368" s="40"/>
      <c r="E368" s="40"/>
      <c r="F368" s="40"/>
      <c r="G368" s="83"/>
      <c r="H368" s="40"/>
      <c r="I368" s="40"/>
      <c r="J368" s="40"/>
      <c r="K368" s="19"/>
      <c r="L368" s="72"/>
      <c r="M368" s="2"/>
      <c r="N368" s="2"/>
      <c r="O368" s="2"/>
      <c r="P368" s="2"/>
      <c r="Q368" s="2"/>
      <c r="R368" s="2"/>
      <c r="S368" s="2"/>
      <c r="T368" s="1"/>
    </row>
    <row r="369" spans="1:20" ht="12.6" customHeight="1" x14ac:dyDescent="0.2">
      <c r="A369" s="52" t="s">
        <v>110</v>
      </c>
      <c r="B369" s="53" t="s">
        <v>111</v>
      </c>
      <c r="C369" s="40"/>
      <c r="D369" s="40"/>
      <c r="E369" s="40"/>
      <c r="F369" s="40"/>
      <c r="G369" s="83"/>
      <c r="H369" s="40"/>
      <c r="I369" s="40"/>
      <c r="J369" s="40"/>
      <c r="K369" s="19"/>
      <c r="L369" s="72"/>
      <c r="M369" s="2"/>
      <c r="N369" s="2"/>
      <c r="O369" s="2"/>
      <c r="P369" s="2"/>
      <c r="Q369" s="2"/>
      <c r="R369" s="2"/>
      <c r="S369" s="2"/>
      <c r="T369" s="1"/>
    </row>
    <row r="370" spans="1:20" ht="12.6" customHeight="1" x14ac:dyDescent="0.2">
      <c r="A370" s="52" t="s">
        <v>79</v>
      </c>
      <c r="B370" s="53" t="s">
        <v>115</v>
      </c>
      <c r="C370" s="40"/>
      <c r="D370" s="40"/>
      <c r="E370" s="40"/>
      <c r="F370" s="40"/>
      <c r="G370" s="83"/>
      <c r="H370" s="40"/>
      <c r="I370" s="40"/>
      <c r="J370" s="40"/>
      <c r="K370" s="19"/>
      <c r="L370" s="72"/>
      <c r="M370" s="2"/>
      <c r="N370" s="2"/>
      <c r="O370" s="2"/>
      <c r="P370" s="2"/>
      <c r="Q370" s="2"/>
      <c r="R370" s="2"/>
      <c r="S370" s="2"/>
      <c r="T370" s="1"/>
    </row>
    <row r="371" spans="1:20" ht="12.6" customHeight="1" x14ac:dyDescent="0.2">
      <c r="A371" s="52" t="s">
        <v>84</v>
      </c>
      <c r="B371" s="58" t="s">
        <v>28</v>
      </c>
      <c r="C371" s="40"/>
      <c r="D371" s="40"/>
      <c r="E371" s="40"/>
      <c r="F371" s="40"/>
      <c r="G371" s="83"/>
      <c r="H371" s="40"/>
      <c r="I371" s="40"/>
      <c r="J371" s="40"/>
      <c r="K371" s="19"/>
      <c r="L371" s="72"/>
      <c r="M371" s="2"/>
      <c r="N371" s="2"/>
      <c r="O371" s="2"/>
      <c r="P371" s="2"/>
      <c r="Q371" s="2"/>
      <c r="R371" s="2"/>
      <c r="S371" s="2"/>
      <c r="T371" s="1"/>
    </row>
    <row r="372" spans="1:20" ht="12.6" customHeight="1" x14ac:dyDescent="0.2">
      <c r="A372" s="52" t="s">
        <v>131</v>
      </c>
      <c r="B372" s="58" t="s">
        <v>132</v>
      </c>
      <c r="C372" s="40"/>
      <c r="D372" s="40"/>
      <c r="E372" s="40"/>
      <c r="F372" s="40"/>
      <c r="G372" s="83"/>
      <c r="H372" s="40"/>
      <c r="I372" s="40"/>
      <c r="J372" s="40"/>
      <c r="K372" s="19"/>
      <c r="L372" s="72"/>
      <c r="M372" s="2"/>
      <c r="N372" s="2"/>
      <c r="O372" s="2"/>
      <c r="P372" s="2"/>
      <c r="Q372" s="2"/>
      <c r="R372" s="2"/>
      <c r="S372" s="2"/>
      <c r="T372" s="1"/>
    </row>
    <row r="373" spans="1:20" ht="12.6" customHeight="1" x14ac:dyDescent="0.2">
      <c r="A373" s="52" t="s">
        <v>85</v>
      </c>
      <c r="B373" s="58" t="s">
        <v>57</v>
      </c>
      <c r="C373" s="40"/>
      <c r="D373" s="40"/>
      <c r="E373" s="40"/>
      <c r="F373" s="40"/>
      <c r="G373" s="83"/>
      <c r="H373" s="40"/>
      <c r="I373" s="40"/>
      <c r="J373" s="40"/>
      <c r="K373" s="19"/>
      <c r="L373" s="72"/>
      <c r="M373" s="2"/>
      <c r="N373" s="2"/>
      <c r="O373" s="2"/>
      <c r="P373" s="2"/>
      <c r="Q373" s="2"/>
      <c r="R373" s="2"/>
      <c r="S373" s="2"/>
      <c r="T373" s="1"/>
    </row>
    <row r="374" spans="1:20" ht="12.6" customHeight="1" x14ac:dyDescent="0.2">
      <c r="A374" s="52" t="s">
        <v>104</v>
      </c>
      <c r="B374" s="58" t="s">
        <v>135</v>
      </c>
      <c r="C374" s="40"/>
      <c r="D374" s="40"/>
      <c r="E374" s="40"/>
      <c r="F374" s="40"/>
      <c r="G374" s="83"/>
      <c r="H374" s="40"/>
      <c r="I374" s="40"/>
      <c r="J374" s="40"/>
      <c r="K374" s="19"/>
      <c r="L374" s="72"/>
      <c r="M374" s="2"/>
      <c r="N374" s="2"/>
      <c r="O374" s="2"/>
      <c r="P374" s="2"/>
      <c r="Q374" s="2"/>
      <c r="R374" s="2"/>
      <c r="S374" s="2"/>
      <c r="T374" s="1"/>
    </row>
    <row r="375" spans="1:20" ht="12.6" customHeight="1" x14ac:dyDescent="0.2">
      <c r="A375" s="51" t="s">
        <v>105</v>
      </c>
      <c r="B375" s="57" t="s">
        <v>29</v>
      </c>
      <c r="C375" s="40"/>
      <c r="D375" s="40"/>
      <c r="E375" s="40"/>
      <c r="F375" s="40"/>
      <c r="G375" s="83"/>
      <c r="H375" s="40"/>
      <c r="I375" s="40"/>
      <c r="J375" s="40"/>
      <c r="K375" s="19"/>
      <c r="L375" s="72"/>
      <c r="M375" s="2"/>
      <c r="N375" s="2"/>
      <c r="O375" s="2"/>
      <c r="P375" s="2"/>
      <c r="Q375" s="2"/>
      <c r="R375" s="2"/>
      <c r="S375" s="2"/>
      <c r="T375" s="1"/>
    </row>
    <row r="376" spans="1:20" ht="12.6" customHeight="1" x14ac:dyDescent="0.2">
      <c r="A376" s="51" t="s">
        <v>129</v>
      </c>
      <c r="B376" s="53" t="s">
        <v>130</v>
      </c>
      <c r="C376" s="40"/>
      <c r="D376" s="40"/>
      <c r="E376" s="40"/>
      <c r="F376" s="40"/>
      <c r="G376" s="83"/>
      <c r="H376" s="40"/>
      <c r="I376" s="40"/>
      <c r="J376" s="40"/>
      <c r="K376" s="19"/>
      <c r="L376" s="72"/>
      <c r="M376" s="2"/>
      <c r="N376" s="2"/>
      <c r="O376" s="2"/>
      <c r="P376" s="2"/>
      <c r="Q376" s="2"/>
      <c r="R376" s="2"/>
      <c r="S376" s="2"/>
      <c r="T376" s="1"/>
    </row>
    <row r="377" spans="1:20" ht="12.6" customHeight="1" x14ac:dyDescent="0.2">
      <c r="A377" s="51" t="s">
        <v>88</v>
      </c>
      <c r="B377" s="53" t="s">
        <v>30</v>
      </c>
      <c r="C377" s="40"/>
      <c r="D377" s="40"/>
      <c r="E377" s="40"/>
      <c r="F377" s="40"/>
      <c r="G377" s="83"/>
      <c r="H377" s="40"/>
      <c r="I377" s="40"/>
      <c r="J377" s="40"/>
      <c r="K377" s="19"/>
      <c r="L377" s="72"/>
      <c r="M377" s="2"/>
      <c r="N377" s="2"/>
      <c r="O377" s="2"/>
      <c r="P377" s="2"/>
      <c r="Q377" s="2"/>
      <c r="R377" s="2"/>
      <c r="S377" s="2"/>
      <c r="T377" s="1"/>
    </row>
    <row r="378" spans="1:20" ht="12.6" customHeight="1" x14ac:dyDescent="0.2">
      <c r="A378" s="51" t="s">
        <v>89</v>
      </c>
      <c r="B378" s="53" t="s">
        <v>31</v>
      </c>
      <c r="C378" s="40"/>
      <c r="D378" s="40"/>
      <c r="E378" s="40"/>
      <c r="F378" s="40"/>
      <c r="G378" s="83"/>
      <c r="H378" s="40"/>
      <c r="I378" s="40"/>
      <c r="J378" s="40"/>
      <c r="K378" s="19"/>
      <c r="L378" s="72"/>
      <c r="M378" s="2"/>
      <c r="N378" s="2"/>
      <c r="O378" s="2"/>
      <c r="P378" s="2"/>
      <c r="Q378" s="2"/>
      <c r="R378" s="2"/>
      <c r="S378" s="2"/>
      <c r="T378" s="1"/>
    </row>
    <row r="379" spans="1:20" ht="12.6" customHeight="1" x14ac:dyDescent="0.2">
      <c r="A379" s="51" t="s">
        <v>95</v>
      </c>
      <c r="B379" s="53" t="s">
        <v>51</v>
      </c>
      <c r="C379" s="40"/>
      <c r="D379" s="40"/>
      <c r="E379" s="40"/>
      <c r="F379" s="40"/>
      <c r="G379" s="83"/>
      <c r="H379" s="40"/>
      <c r="I379" s="40"/>
      <c r="J379" s="40"/>
      <c r="K379" s="19"/>
      <c r="L379" s="72"/>
      <c r="M379" s="2"/>
      <c r="N379" s="2"/>
      <c r="O379" s="2"/>
      <c r="P379" s="2"/>
      <c r="Q379" s="2"/>
      <c r="R379" s="2"/>
      <c r="S379" s="2"/>
      <c r="T379" s="1"/>
    </row>
    <row r="380" spans="1:20" ht="12.6" customHeight="1" x14ac:dyDescent="0.2">
      <c r="A380" s="51" t="s">
        <v>96</v>
      </c>
      <c r="B380" s="53" t="s">
        <v>117</v>
      </c>
      <c r="C380" s="40"/>
      <c r="D380" s="40"/>
      <c r="E380" s="40"/>
      <c r="F380" s="40"/>
      <c r="G380" s="83"/>
      <c r="H380" s="40"/>
      <c r="I380" s="40"/>
      <c r="J380" s="40"/>
      <c r="K380" s="19"/>
      <c r="L380" s="72"/>
      <c r="M380" s="2"/>
      <c r="N380" s="2"/>
      <c r="O380" s="2"/>
      <c r="P380" s="2"/>
      <c r="Q380" s="2"/>
      <c r="R380" s="2"/>
      <c r="S380" s="2"/>
      <c r="T380" s="1"/>
    </row>
    <row r="381" spans="1:20" ht="12.6" customHeight="1" x14ac:dyDescent="0.2">
      <c r="A381" s="51" t="s">
        <v>118</v>
      </c>
      <c r="B381" s="53" t="s">
        <v>119</v>
      </c>
      <c r="C381" s="40"/>
      <c r="D381" s="40"/>
      <c r="E381" s="40"/>
      <c r="F381" s="40"/>
      <c r="G381" s="83"/>
      <c r="H381" s="40"/>
      <c r="I381" s="40"/>
      <c r="J381" s="40"/>
      <c r="K381" s="19"/>
      <c r="L381" s="72"/>
      <c r="M381" s="2"/>
      <c r="N381" s="2"/>
      <c r="O381" s="2"/>
      <c r="P381" s="2"/>
      <c r="Q381" s="2"/>
      <c r="R381" s="2"/>
      <c r="S381" s="2"/>
      <c r="T381" s="1"/>
    </row>
    <row r="382" spans="1:20" ht="12.6" customHeight="1" x14ac:dyDescent="0.2">
      <c r="A382" s="51" t="s">
        <v>143</v>
      </c>
      <c r="B382" s="53" t="s">
        <v>144</v>
      </c>
      <c r="C382" s="40"/>
      <c r="D382" s="40"/>
      <c r="E382" s="40"/>
      <c r="F382" s="40"/>
      <c r="G382" s="83"/>
      <c r="H382" s="40"/>
      <c r="I382" s="40"/>
      <c r="J382" s="40"/>
      <c r="K382" s="19"/>
      <c r="L382" s="72"/>
      <c r="M382" s="2"/>
      <c r="N382" s="2"/>
      <c r="O382" s="2"/>
      <c r="P382" s="2"/>
      <c r="Q382" s="2"/>
      <c r="R382" s="2"/>
      <c r="S382" s="2"/>
      <c r="T382" s="1"/>
    </row>
    <row r="383" spans="1:20" ht="12.6" customHeight="1" x14ac:dyDescent="0.2">
      <c r="A383" s="51" t="s">
        <v>147</v>
      </c>
      <c r="B383" s="53" t="s">
        <v>148</v>
      </c>
      <c r="C383" s="40"/>
      <c r="D383" s="40"/>
      <c r="E383" s="40"/>
      <c r="F383" s="40"/>
      <c r="G383" s="83"/>
      <c r="H383" s="40"/>
      <c r="I383" s="40"/>
      <c r="J383" s="40"/>
      <c r="K383" s="19"/>
      <c r="L383" s="72"/>
      <c r="M383" s="2"/>
      <c r="N383" s="2"/>
      <c r="O383" s="2"/>
      <c r="P383" s="2"/>
      <c r="Q383" s="2"/>
      <c r="R383" s="2"/>
      <c r="S383" s="2"/>
      <c r="T383" s="1"/>
    </row>
    <row r="384" spans="1:20" ht="12.6" customHeight="1" x14ac:dyDescent="0.2">
      <c r="A384" s="51"/>
      <c r="B384" s="53" t="s">
        <v>47</v>
      </c>
      <c r="C384" s="40"/>
      <c r="D384" s="40"/>
      <c r="E384" s="40"/>
      <c r="F384" s="40"/>
      <c r="G384" s="83"/>
      <c r="H384" s="40"/>
      <c r="I384" s="40"/>
      <c r="J384" s="40"/>
      <c r="K384" s="19"/>
      <c r="L384" s="72"/>
      <c r="M384" s="2"/>
      <c r="N384" s="2"/>
      <c r="O384" s="2"/>
      <c r="P384" s="2"/>
      <c r="Q384" s="2"/>
      <c r="R384" s="2"/>
      <c r="S384" s="2"/>
      <c r="T384" s="1"/>
    </row>
    <row r="385" spans="1:20" ht="12.6" customHeight="1" x14ac:dyDescent="0.2">
      <c r="A385" s="51"/>
      <c r="B385" s="61" t="s">
        <v>18</v>
      </c>
      <c r="C385" s="40"/>
      <c r="D385" s="40"/>
      <c r="E385" s="40"/>
      <c r="F385" s="40"/>
      <c r="G385" s="83"/>
      <c r="H385" s="40"/>
      <c r="I385" s="40"/>
      <c r="J385" s="40"/>
      <c r="K385" s="19"/>
      <c r="L385" s="72"/>
      <c r="M385" s="2"/>
      <c r="N385" s="2"/>
      <c r="O385" s="2"/>
      <c r="P385" s="2"/>
      <c r="Q385" s="2"/>
      <c r="R385" s="2"/>
      <c r="S385" s="2"/>
      <c r="T385" s="1"/>
    </row>
    <row r="386" spans="1:20" ht="12.6" customHeight="1" x14ac:dyDescent="0.2">
      <c r="A386" s="51"/>
      <c r="B386" s="62" t="s">
        <v>19</v>
      </c>
      <c r="C386" s="40"/>
      <c r="D386" s="40"/>
      <c r="E386" s="40"/>
      <c r="F386" s="40"/>
      <c r="G386" s="83"/>
      <c r="H386" s="40"/>
      <c r="I386" s="40"/>
      <c r="J386" s="40"/>
      <c r="K386" s="19"/>
      <c r="L386" s="72"/>
      <c r="M386" s="2"/>
      <c r="N386" s="2"/>
      <c r="O386" s="2"/>
      <c r="P386" s="2"/>
      <c r="Q386" s="2"/>
      <c r="R386" s="2"/>
      <c r="S386" s="2"/>
      <c r="T386" s="1"/>
    </row>
    <row r="387" spans="1:20" ht="12.6" customHeight="1" x14ac:dyDescent="0.2">
      <c r="A387" s="51"/>
      <c r="B387" s="62" t="s">
        <v>48</v>
      </c>
      <c r="C387" s="40"/>
      <c r="D387" s="40"/>
      <c r="E387" s="40"/>
      <c r="F387" s="40"/>
      <c r="G387" s="83"/>
      <c r="H387" s="40"/>
      <c r="I387" s="40"/>
      <c r="J387" s="40"/>
      <c r="K387" s="19"/>
      <c r="L387" s="72"/>
      <c r="M387" s="2"/>
      <c r="N387" s="2"/>
      <c r="O387" s="2"/>
      <c r="P387" s="2"/>
      <c r="Q387" s="2"/>
      <c r="R387" s="2"/>
      <c r="S387" s="2"/>
      <c r="T387" s="1"/>
    </row>
    <row r="388" spans="1:20" ht="12.6" customHeight="1" x14ac:dyDescent="0.2">
      <c r="A388" s="51"/>
      <c r="B388" s="53" t="s">
        <v>20</v>
      </c>
      <c r="C388" s="40"/>
      <c r="D388" s="40"/>
      <c r="E388" s="40"/>
      <c r="F388" s="40"/>
      <c r="G388" s="83"/>
      <c r="H388" s="40"/>
      <c r="I388" s="40"/>
      <c r="J388" s="40"/>
      <c r="K388" s="19"/>
      <c r="L388" s="72"/>
      <c r="M388" s="2"/>
      <c r="N388" s="2"/>
      <c r="O388" s="2"/>
      <c r="P388" s="2"/>
      <c r="Q388" s="2"/>
      <c r="R388" s="2"/>
      <c r="S388" s="2"/>
      <c r="T388" s="1"/>
    </row>
    <row r="389" spans="1:20" ht="18" customHeight="1" x14ac:dyDescent="0.2">
      <c r="A389" s="109" t="s">
        <v>15</v>
      </c>
      <c r="B389" s="110"/>
      <c r="C389" s="39">
        <f>SUM(C366:C388)</f>
        <v>0</v>
      </c>
      <c r="D389" s="39">
        <f t="shared" ref="D389:L389" si="34">SUM(D366:D388)</f>
        <v>0</v>
      </c>
      <c r="E389" s="39">
        <f t="shared" si="34"/>
        <v>0</v>
      </c>
      <c r="F389" s="39">
        <f t="shared" si="34"/>
        <v>0</v>
      </c>
      <c r="G389" s="78">
        <f>SUM(G366:G388)</f>
        <v>0</v>
      </c>
      <c r="H389" s="39">
        <f t="shared" si="34"/>
        <v>0</v>
      </c>
      <c r="I389" s="39">
        <f t="shared" si="34"/>
        <v>0</v>
      </c>
      <c r="J389" s="39">
        <f t="shared" si="34"/>
        <v>0</v>
      </c>
      <c r="K389" s="39">
        <f t="shared" si="34"/>
        <v>0</v>
      </c>
      <c r="L389" s="78">
        <f t="shared" si="34"/>
        <v>0</v>
      </c>
      <c r="M389" s="33"/>
      <c r="N389" s="33"/>
      <c r="O389" s="33"/>
      <c r="P389" s="33"/>
      <c r="Q389" s="33"/>
      <c r="R389" s="33"/>
      <c r="S389" s="33"/>
      <c r="T389" s="1"/>
    </row>
    <row r="390" spans="1:20" ht="18.600000000000001" customHeight="1" x14ac:dyDescent="0.25">
      <c r="A390" s="103" t="s">
        <v>11</v>
      </c>
      <c r="B390" s="103"/>
      <c r="C390" s="99">
        <f>SUM(C389,C365)</f>
        <v>1381740</v>
      </c>
      <c r="D390" s="99">
        <f t="shared" ref="D390:L390" si="35">SUM(D389,D365)</f>
        <v>3809830</v>
      </c>
      <c r="E390" s="99">
        <f t="shared" si="35"/>
        <v>415666</v>
      </c>
      <c r="F390" s="99">
        <f t="shared" si="35"/>
        <v>4225496</v>
      </c>
      <c r="G390" s="79">
        <f>SUM(G389,G365)</f>
        <v>4225494</v>
      </c>
      <c r="H390" s="99">
        <f t="shared" si="35"/>
        <v>856458</v>
      </c>
      <c r="I390" s="99">
        <f t="shared" si="35"/>
        <v>654455</v>
      </c>
      <c r="J390" s="99">
        <f t="shared" si="35"/>
        <v>-532085</v>
      </c>
      <c r="K390" s="99">
        <f t="shared" si="35"/>
        <v>122370</v>
      </c>
      <c r="L390" s="79">
        <f t="shared" si="35"/>
        <v>0</v>
      </c>
      <c r="M390" s="31"/>
      <c r="N390" s="31"/>
      <c r="O390" s="31"/>
      <c r="P390" s="31"/>
      <c r="Q390" s="31"/>
      <c r="R390" s="31"/>
      <c r="S390" s="31"/>
      <c r="T390" s="1"/>
    </row>
    <row r="391" spans="1:20" ht="18.600000000000001" customHeight="1" x14ac:dyDescent="0.25">
      <c r="A391" s="104" t="s">
        <v>43</v>
      </c>
      <c r="B391" s="105"/>
      <c r="C391" s="29"/>
      <c r="D391" s="29"/>
      <c r="E391" s="29"/>
      <c r="F391" s="29"/>
      <c r="G391" s="77"/>
      <c r="H391" s="29"/>
      <c r="I391" s="29"/>
      <c r="J391" s="29"/>
      <c r="K391" s="29"/>
      <c r="L391" s="77"/>
      <c r="M391" s="15"/>
      <c r="N391" s="15"/>
      <c r="O391" s="15"/>
      <c r="P391" s="15"/>
      <c r="Q391" s="31"/>
      <c r="R391" s="1"/>
      <c r="S391" s="1"/>
      <c r="T391" s="1"/>
    </row>
    <row r="392" spans="1:20" ht="18.600000000000001" customHeight="1" x14ac:dyDescent="0.25">
      <c r="A392" s="104" t="s">
        <v>44</v>
      </c>
      <c r="B392" s="105"/>
      <c r="C392" s="29"/>
      <c r="D392" s="29"/>
      <c r="E392" s="29"/>
      <c r="F392" s="29"/>
      <c r="G392" s="77"/>
      <c r="H392" s="29"/>
      <c r="I392" s="29"/>
      <c r="J392" s="29"/>
      <c r="K392" s="29"/>
      <c r="L392" s="77"/>
      <c r="M392" s="46"/>
      <c r="N392" s="46"/>
      <c r="O392" s="46"/>
      <c r="P392" s="15"/>
      <c r="Q392" s="31"/>
      <c r="R392" s="1"/>
      <c r="S392" s="1"/>
      <c r="T392" s="1"/>
    </row>
    <row r="393" spans="1:20" ht="18.600000000000001" customHeight="1" x14ac:dyDescent="0.25">
      <c r="A393" s="104" t="s">
        <v>10</v>
      </c>
      <c r="B393" s="105"/>
      <c r="C393" s="29">
        <f t="shared" ref="C393:L393" si="36">SUM(C390,C391,C392)</f>
        <v>1381740</v>
      </c>
      <c r="D393" s="29">
        <f t="shared" si="36"/>
        <v>3809830</v>
      </c>
      <c r="E393" s="29">
        <f t="shared" si="36"/>
        <v>415666</v>
      </c>
      <c r="F393" s="29">
        <f t="shared" si="36"/>
        <v>4225496</v>
      </c>
      <c r="G393" s="77">
        <f>SUM(G390,G391,G392)</f>
        <v>4225494</v>
      </c>
      <c r="H393" s="29">
        <f t="shared" si="36"/>
        <v>856458</v>
      </c>
      <c r="I393" s="29">
        <f t="shared" si="36"/>
        <v>654455</v>
      </c>
      <c r="J393" s="29">
        <f t="shared" si="36"/>
        <v>-532085</v>
      </c>
      <c r="K393" s="29">
        <f t="shared" si="36"/>
        <v>122370</v>
      </c>
      <c r="L393" s="77">
        <f t="shared" si="36"/>
        <v>0</v>
      </c>
      <c r="M393" s="15"/>
      <c r="N393" s="15"/>
      <c r="O393" s="15"/>
      <c r="P393" s="15"/>
      <c r="Q393" s="15"/>
      <c r="R393" s="15"/>
      <c r="S393" s="15"/>
      <c r="T393" s="1"/>
    </row>
    <row r="394" spans="1:20" ht="18" customHeight="1" x14ac:dyDescent="0.2">
      <c r="B394" s="44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1"/>
      <c r="S394" s="1"/>
      <c r="T394" s="1"/>
    </row>
    <row r="395" spans="1:20" ht="18" customHeight="1" x14ac:dyDescent="0.2">
      <c r="B395" s="44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1"/>
      <c r="S395" s="1"/>
      <c r="T395" s="1"/>
    </row>
    <row r="396" spans="1:20" ht="18" customHeight="1" x14ac:dyDescent="0.2">
      <c r="B396" s="44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1"/>
      <c r="S396" s="1"/>
      <c r="T396" s="1"/>
    </row>
    <row r="397" spans="1:20" ht="18" customHeight="1" x14ac:dyDescent="0.2">
      <c r="B397" s="44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1"/>
      <c r="S397" s="1"/>
      <c r="T397" s="1"/>
    </row>
    <row r="398" spans="1:20" ht="18" customHeight="1" x14ac:dyDescent="0.2">
      <c r="B398" s="44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1"/>
      <c r="S398" s="1"/>
      <c r="T398" s="1"/>
    </row>
    <row r="399" spans="1:20" ht="18" customHeight="1" x14ac:dyDescent="0.2">
      <c r="B399" s="44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1"/>
      <c r="S399" s="1"/>
      <c r="T399" s="1"/>
    </row>
    <row r="400" spans="1:20" ht="18" customHeight="1" x14ac:dyDescent="0.2">
      <c r="B400" s="44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1"/>
      <c r="S400" s="1"/>
      <c r="T400" s="1"/>
    </row>
    <row r="401" spans="2:20" ht="18" customHeight="1" x14ac:dyDescent="0.2">
      <c r="B401" s="44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1"/>
      <c r="S401" s="1"/>
      <c r="T401" s="1"/>
    </row>
    <row r="402" spans="2:20" ht="18" customHeight="1" x14ac:dyDescent="0.2"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1"/>
      <c r="S402" s="1"/>
      <c r="T402" s="1"/>
    </row>
    <row r="403" spans="2:20" ht="18" customHeight="1" x14ac:dyDescent="0.2">
      <c r="B403" s="44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1"/>
      <c r="S403" s="1"/>
      <c r="T403" s="1"/>
    </row>
    <row r="404" spans="2:20" ht="18" customHeight="1" x14ac:dyDescent="0.2">
      <c r="B404" s="44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1"/>
      <c r="S404" s="1"/>
      <c r="T404" s="1"/>
    </row>
    <row r="405" spans="2:20" ht="18" customHeight="1" x14ac:dyDescent="0.2">
      <c r="B405" s="44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1"/>
      <c r="S405" s="1"/>
      <c r="T405" s="1"/>
    </row>
    <row r="406" spans="2:20" ht="18" customHeight="1" x14ac:dyDescent="0.2">
      <c r="B406" s="44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1"/>
      <c r="S406" s="1"/>
      <c r="T406" s="1"/>
    </row>
    <row r="407" spans="2:20" ht="18" customHeight="1" x14ac:dyDescent="0.2">
      <c r="B407" s="44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1"/>
      <c r="S407" s="1"/>
      <c r="T407" s="1"/>
    </row>
    <row r="408" spans="2:20" ht="18" customHeight="1" x14ac:dyDescent="0.2">
      <c r="B408" s="44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1"/>
      <c r="S408" s="1"/>
      <c r="T408" s="1"/>
    </row>
    <row r="409" spans="2:20" ht="18" customHeight="1" x14ac:dyDescent="0.2">
      <c r="B409" s="47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1"/>
      <c r="S409" s="1"/>
      <c r="T409" s="1"/>
    </row>
    <row r="410" spans="2:20" ht="18" customHeight="1" x14ac:dyDescent="0.2">
      <c r="B410" s="48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1"/>
      <c r="S410" s="1"/>
      <c r="T410" s="1"/>
    </row>
    <row r="411" spans="2:20" ht="18" customHeight="1" x14ac:dyDescent="0.2">
      <c r="B411" s="49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1"/>
      <c r="S411" s="1"/>
      <c r="T411" s="1"/>
    </row>
    <row r="412" spans="2:20" ht="18" customHeight="1" x14ac:dyDescent="0.2">
      <c r="B412" s="49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1"/>
      <c r="S412" s="1"/>
      <c r="T412" s="1"/>
    </row>
    <row r="413" spans="2:20" ht="18" customHeight="1" x14ac:dyDescent="0.2">
      <c r="B413" s="49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1"/>
      <c r="S413" s="1"/>
      <c r="T413" s="1"/>
    </row>
    <row r="414" spans="2:20" ht="18" customHeight="1" x14ac:dyDescent="0.2">
      <c r="B414" s="49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1"/>
      <c r="S414" s="1"/>
      <c r="T414" s="1"/>
    </row>
    <row r="415" spans="2:20" ht="18" customHeight="1" x14ac:dyDescent="0.2">
      <c r="B415" s="49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1"/>
      <c r="S415" s="1"/>
      <c r="T415" s="1"/>
    </row>
    <row r="416" spans="2:20" ht="18" customHeight="1" x14ac:dyDescent="0.25">
      <c r="B416" s="42"/>
      <c r="C416" s="15"/>
      <c r="D416" s="31"/>
      <c r="E416" s="31"/>
      <c r="F416" s="31"/>
      <c r="G416" s="31"/>
      <c r="H416" s="31"/>
      <c r="I416" s="31"/>
      <c r="J416" s="31"/>
      <c r="K416" s="15"/>
      <c r="L416" s="31"/>
      <c r="M416" s="31"/>
      <c r="N416" s="31"/>
      <c r="O416" s="31"/>
      <c r="P416" s="31"/>
      <c r="Q416" s="15"/>
      <c r="R416" s="1"/>
      <c r="S416" s="1"/>
      <c r="T416" s="1"/>
    </row>
    <row r="417" spans="2:20" ht="18" customHeight="1" x14ac:dyDescent="0.25">
      <c r="B417" s="42"/>
      <c r="C417" s="15"/>
      <c r="D417" s="31"/>
      <c r="E417" s="31"/>
      <c r="F417" s="31"/>
      <c r="G417" s="31"/>
      <c r="H417" s="31"/>
      <c r="I417" s="31"/>
      <c r="J417" s="31"/>
      <c r="K417" s="15"/>
      <c r="L417" s="31"/>
      <c r="M417" s="31"/>
      <c r="N417" s="31"/>
      <c r="O417" s="31"/>
      <c r="P417" s="31"/>
      <c r="Q417" s="15"/>
      <c r="R417" s="1"/>
      <c r="S417" s="1"/>
      <c r="T417" s="1"/>
    </row>
    <row r="418" spans="2:20" ht="15.75" x14ac:dyDescent="0.25">
      <c r="B418" s="50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1"/>
      <c r="S418" s="1"/>
      <c r="T418" s="1"/>
    </row>
    <row r="419" spans="2:20" ht="18" customHeight="1" x14ac:dyDescent="0.25">
      <c r="B419" s="50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46"/>
      <c r="N419" s="46"/>
      <c r="O419" s="46"/>
      <c r="P419" s="46"/>
      <c r="Q419" s="46"/>
      <c r="R419" s="1"/>
      <c r="S419" s="1"/>
      <c r="T419" s="1"/>
    </row>
    <row r="420" spans="2:20" ht="15.75" x14ac:dyDescent="0.25">
      <c r="B420" s="50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1"/>
      <c r="S420" s="1"/>
      <c r="T420" s="1"/>
    </row>
    <row r="421" spans="2:20" ht="12" customHeight="1" x14ac:dyDescent="0.2">
      <c r="R421" s="1"/>
      <c r="S421" s="1"/>
      <c r="T421" s="1"/>
    </row>
  </sheetData>
  <mergeCells count="70">
    <mergeCell ref="AA5:AB6"/>
    <mergeCell ref="A7:B7"/>
    <mergeCell ref="A2:P2"/>
    <mergeCell ref="S3:T3"/>
    <mergeCell ref="A5:A6"/>
    <mergeCell ref="B5:B6"/>
    <mergeCell ref="C5:G5"/>
    <mergeCell ref="H5:L5"/>
    <mergeCell ref="M5:Q5"/>
    <mergeCell ref="R5:R6"/>
    <mergeCell ref="S5:T5"/>
    <mergeCell ref="A98:B98"/>
    <mergeCell ref="V5:V6"/>
    <mergeCell ref="W5:W6"/>
    <mergeCell ref="X5:X6"/>
    <mergeCell ref="Y5:Y6"/>
    <mergeCell ref="A70:B70"/>
    <mergeCell ref="A72:B72"/>
    <mergeCell ref="A95:B95"/>
    <mergeCell ref="A96:B96"/>
    <mergeCell ref="A97:B97"/>
    <mergeCell ref="A195:B195"/>
    <mergeCell ref="A99:B99"/>
    <mergeCell ref="A101:T101"/>
    <mergeCell ref="M102:Q102"/>
    <mergeCell ref="A103:A105"/>
    <mergeCell ref="B103:B105"/>
    <mergeCell ref="C103:G104"/>
    <mergeCell ref="H103:L104"/>
    <mergeCell ref="M103:V103"/>
    <mergeCell ref="M104:Q104"/>
    <mergeCell ref="R104:V104"/>
    <mergeCell ref="A106:B106"/>
    <mergeCell ref="A169:B169"/>
    <mergeCell ref="A170:B170"/>
    <mergeCell ref="A193:B193"/>
    <mergeCell ref="A194:B194"/>
    <mergeCell ref="A293:B293"/>
    <mergeCell ref="A196:B196"/>
    <mergeCell ref="A197:B197"/>
    <mergeCell ref="A199:T199"/>
    <mergeCell ref="A201:A203"/>
    <mergeCell ref="B201:B203"/>
    <mergeCell ref="C201:L201"/>
    <mergeCell ref="M201:Q202"/>
    <mergeCell ref="R201:V202"/>
    <mergeCell ref="C202:G202"/>
    <mergeCell ref="H202:L202"/>
    <mergeCell ref="A204:B204"/>
    <mergeCell ref="A267:B267"/>
    <mergeCell ref="A268:B268"/>
    <mergeCell ref="A291:B291"/>
    <mergeCell ref="A292:B292"/>
    <mergeCell ref="A294:B294"/>
    <mergeCell ref="A295:B295"/>
    <mergeCell ref="A298:K298"/>
    <mergeCell ref="A300:A301"/>
    <mergeCell ref="B300:B301"/>
    <mergeCell ref="C300:G300"/>
    <mergeCell ref="H300:L300"/>
    <mergeCell ref="Q300:T300"/>
    <mergeCell ref="A302:B302"/>
    <mergeCell ref="A365:B365"/>
    <mergeCell ref="A366:B366"/>
    <mergeCell ref="A389:B389"/>
    <mergeCell ref="A390:B390"/>
    <mergeCell ref="A391:B391"/>
    <mergeCell ref="A392:B392"/>
    <mergeCell ref="A393:B393"/>
    <mergeCell ref="M300:P300"/>
  </mergeCells>
  <printOptions horizontalCentered="1"/>
  <pageMargins left="0.39370078740157483" right="0.39370078740157483" top="0.39370078740157483" bottom="0" header="0.51181102362204722" footer="0.51181102362204722"/>
  <pageSetup paperSize="8" scale="60" orientation="landscape" verticalDpi="72" r:id="rId1"/>
  <headerFooter>
    <oddFooter xml:space="preserve">&amp;R&amp;P
</oddFooter>
  </headerFooter>
  <rowBreaks count="3" manualBreakCount="3">
    <brk id="99" max="21" man="1"/>
    <brk id="197" max="21" man="1"/>
    <brk id="29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21"/>
  <sheetViews>
    <sheetView view="pageBreakPreview" zoomScaleNormal="100" zoomScaleSheetLayoutView="100" workbookViewId="0">
      <pane xSplit="2" ySplit="6" topLeftCell="C57" activePane="bottomRight" state="frozen"/>
      <selection pane="topRight" activeCell="C1" sqref="C1"/>
      <selection pane="bottomLeft" activeCell="A7" sqref="A7"/>
      <selection pane="bottomRight" activeCell="N3" sqref="N3:O3"/>
    </sheetView>
  </sheetViews>
  <sheetFormatPr defaultRowHeight="12.75" x14ac:dyDescent="0.2"/>
  <cols>
    <col min="1" max="1" width="9.140625" style="1"/>
    <col min="2" max="2" width="68.42578125" style="1" customWidth="1"/>
    <col min="3" max="3" width="12.7109375" style="2" customWidth="1"/>
    <col min="4" max="4" width="13" style="2" customWidth="1"/>
    <col min="5" max="5" width="13.140625" style="2" bestFit="1" customWidth="1"/>
    <col min="6" max="6" width="13" style="2" customWidth="1"/>
    <col min="7" max="7" width="13" style="2" hidden="1" customWidth="1"/>
    <col min="8" max="10" width="12.28515625" style="2" customWidth="1"/>
    <col min="11" max="11" width="12.28515625" style="3" customWidth="1"/>
    <col min="12" max="12" width="12.28515625" style="3" hidden="1" customWidth="1"/>
    <col min="13" max="16" width="13.42578125" style="3" customWidth="1"/>
    <col min="17" max="17" width="12.85546875" style="3" hidden="1" customWidth="1"/>
    <col min="18" max="18" width="12.7109375" style="3" customWidth="1"/>
    <col min="19" max="19" width="12.28515625" style="3" customWidth="1"/>
    <col min="20" max="20" width="12.7109375" style="3" customWidth="1"/>
    <col min="21" max="21" width="13" style="1" customWidth="1"/>
    <col min="22" max="22" width="11.7109375" style="1" hidden="1" customWidth="1"/>
    <col min="23" max="23" width="9.5703125" style="1" customWidth="1"/>
    <col min="24" max="24" width="12.42578125" style="1" customWidth="1"/>
    <col min="25" max="25" width="11.28515625" style="1" customWidth="1"/>
    <col min="26" max="16384" width="9.140625" style="1"/>
  </cols>
  <sheetData>
    <row r="1" spans="1:28" ht="15" x14ac:dyDescent="0.2">
      <c r="P1" s="4" t="s">
        <v>16</v>
      </c>
      <c r="R1" s="4"/>
      <c r="S1" s="4"/>
      <c r="T1" s="4"/>
    </row>
    <row r="2" spans="1:28" ht="16.5" customHeight="1" x14ac:dyDescent="0.2">
      <c r="A2" s="112" t="s">
        <v>149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6"/>
      <c r="R2" s="6"/>
      <c r="S2" s="6"/>
      <c r="T2" s="6"/>
      <c r="U2" s="6"/>
      <c r="V2" s="6"/>
      <c r="W2" s="6"/>
      <c r="X2" s="6"/>
      <c r="Y2" s="6"/>
    </row>
    <row r="3" spans="1:28" ht="16.5" customHeight="1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39" t="s">
        <v>152</v>
      </c>
      <c r="O3" s="139"/>
      <c r="P3" s="5"/>
      <c r="Q3" s="5"/>
      <c r="R3" s="5"/>
      <c r="S3" s="139"/>
      <c r="T3" s="139"/>
      <c r="U3" s="6"/>
      <c r="V3" s="6"/>
      <c r="W3" s="6"/>
      <c r="X3" s="6"/>
      <c r="Y3" s="6"/>
    </row>
    <row r="4" spans="1:28" ht="12.75" customHeight="1" x14ac:dyDescent="0.2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 t="s">
        <v>17</v>
      </c>
      <c r="Q4" s="8"/>
      <c r="R4" s="1"/>
      <c r="S4" s="1"/>
    </row>
    <row r="5" spans="1:28" ht="25.15" customHeight="1" x14ac:dyDescent="0.25">
      <c r="A5" s="113" t="s">
        <v>60</v>
      </c>
      <c r="B5" s="115" t="s">
        <v>2</v>
      </c>
      <c r="C5" s="117" t="s">
        <v>37</v>
      </c>
      <c r="D5" s="118"/>
      <c r="E5" s="118"/>
      <c r="F5" s="118"/>
      <c r="G5" s="119"/>
      <c r="H5" s="117" t="s">
        <v>0</v>
      </c>
      <c r="I5" s="118"/>
      <c r="J5" s="118"/>
      <c r="K5" s="118"/>
      <c r="L5" s="119"/>
      <c r="M5" s="117" t="s">
        <v>38</v>
      </c>
      <c r="N5" s="118"/>
      <c r="O5" s="118"/>
      <c r="P5" s="118"/>
      <c r="Q5" s="119"/>
      <c r="R5" s="106"/>
      <c r="S5" s="106"/>
      <c r="T5" s="106"/>
      <c r="U5" s="12"/>
      <c r="V5" s="134"/>
      <c r="W5" s="135"/>
      <c r="X5" s="134"/>
      <c r="Y5" s="135"/>
      <c r="Z5" s="15"/>
      <c r="AA5" s="138"/>
      <c r="AB5" s="138"/>
    </row>
    <row r="6" spans="1:28" ht="24.75" customHeight="1" x14ac:dyDescent="0.25">
      <c r="A6" s="114"/>
      <c r="B6" s="116"/>
      <c r="C6" s="17" t="s">
        <v>150</v>
      </c>
      <c r="D6" s="10" t="s">
        <v>39</v>
      </c>
      <c r="E6" s="10" t="s">
        <v>40</v>
      </c>
      <c r="F6" s="10" t="s">
        <v>39</v>
      </c>
      <c r="G6" s="71" t="s">
        <v>153</v>
      </c>
      <c r="H6" s="17" t="s">
        <v>150</v>
      </c>
      <c r="I6" s="10" t="s">
        <v>39</v>
      </c>
      <c r="J6" s="10" t="s">
        <v>40</v>
      </c>
      <c r="K6" s="10" t="s">
        <v>39</v>
      </c>
      <c r="L6" s="71" t="s">
        <v>153</v>
      </c>
      <c r="M6" s="17" t="s">
        <v>150</v>
      </c>
      <c r="N6" s="10" t="s">
        <v>39</v>
      </c>
      <c r="O6" s="10" t="s">
        <v>40</v>
      </c>
      <c r="P6" s="10" t="s">
        <v>39</v>
      </c>
      <c r="Q6" s="71" t="s">
        <v>153</v>
      </c>
      <c r="R6" s="106"/>
      <c r="S6" s="11"/>
      <c r="T6" s="11"/>
      <c r="U6" s="13"/>
      <c r="V6" s="134"/>
      <c r="W6" s="135"/>
      <c r="X6" s="134"/>
      <c r="Y6" s="135"/>
      <c r="Z6" s="15"/>
      <c r="AA6" s="138"/>
      <c r="AB6" s="138"/>
    </row>
    <row r="7" spans="1:28" ht="24.75" customHeight="1" x14ac:dyDescent="0.25">
      <c r="A7" s="107" t="s">
        <v>12</v>
      </c>
      <c r="B7" s="108"/>
      <c r="C7" s="10"/>
      <c r="D7" s="10"/>
      <c r="E7" s="10"/>
      <c r="F7" s="10"/>
      <c r="G7" s="71"/>
      <c r="H7" s="10"/>
      <c r="I7" s="10"/>
      <c r="J7" s="10"/>
      <c r="K7" s="10"/>
      <c r="L7" s="71"/>
      <c r="M7" s="17"/>
      <c r="N7" s="17"/>
      <c r="O7" s="17"/>
      <c r="P7" s="10"/>
      <c r="Q7" s="71"/>
      <c r="R7" s="11"/>
      <c r="S7" s="11"/>
      <c r="T7" s="11"/>
      <c r="U7" s="13"/>
      <c r="V7" s="13"/>
      <c r="W7" s="14"/>
      <c r="X7" s="13"/>
      <c r="Y7" s="14"/>
      <c r="Z7" s="15"/>
      <c r="AA7" s="16"/>
      <c r="AB7" s="16"/>
    </row>
    <row r="8" spans="1:28" ht="12.6" customHeight="1" x14ac:dyDescent="0.25">
      <c r="A8" s="52" t="s">
        <v>61</v>
      </c>
      <c r="B8" s="56" t="s">
        <v>32</v>
      </c>
      <c r="C8" s="19">
        <f t="shared" ref="C8:C39" si="0">SUM(H8,M8,C107,H107,M107,Q107,C205,H205,M205,Q205,C303,H303)</f>
        <v>422905</v>
      </c>
      <c r="D8" s="19">
        <f t="shared" ref="D8:D39" si="1">SUM(I8,N8,D107,I107,N107,R107,D205,I205,N205,R205,D303,I303)</f>
        <v>433555</v>
      </c>
      <c r="E8" s="19">
        <f t="shared" ref="E8:E39" si="2">SUM(J8,O8,E107,J107,O107,S107,E205,J205,O205,S205,E303,J303)</f>
        <v>1150</v>
      </c>
      <c r="F8" s="19">
        <f t="shared" ref="F8:F39" si="3">SUM(K8,P8,F107,K107,P107,T107,F205,K205,P205,T205,F303,K303)</f>
        <v>434705</v>
      </c>
      <c r="G8" s="72">
        <f t="shared" ref="G8:G68" si="4">+L8+Q8+G106+L106+Q106+V106+G204+L204+Q204+V204+G302+L302</f>
        <v>35541</v>
      </c>
      <c r="H8" s="58">
        <v>43114</v>
      </c>
      <c r="I8" s="58">
        <v>43114</v>
      </c>
      <c r="J8" s="54"/>
      <c r="K8" s="19">
        <f>SUM(I8:J8)</f>
        <v>43114</v>
      </c>
      <c r="L8" s="72">
        <v>31548</v>
      </c>
      <c r="M8" s="58">
        <v>5773</v>
      </c>
      <c r="N8" s="58">
        <v>5773</v>
      </c>
      <c r="O8" s="19"/>
      <c r="P8" s="19">
        <f>SUM(N8:O8)</f>
        <v>5773</v>
      </c>
      <c r="Q8" s="72">
        <v>3993</v>
      </c>
      <c r="R8" s="98" t="s">
        <v>171</v>
      </c>
      <c r="S8" s="11"/>
      <c r="T8" s="11"/>
      <c r="U8" s="13"/>
      <c r="V8" s="13"/>
      <c r="W8" s="14"/>
      <c r="X8" s="13"/>
      <c r="Y8" s="14"/>
      <c r="Z8" s="15"/>
      <c r="AA8" s="16"/>
      <c r="AB8" s="16"/>
    </row>
    <row r="9" spans="1:28" ht="12.6" customHeight="1" x14ac:dyDescent="0.25">
      <c r="A9" s="52" t="s">
        <v>62</v>
      </c>
      <c r="B9" s="57" t="s">
        <v>22</v>
      </c>
      <c r="C9" s="19">
        <f t="shared" si="0"/>
        <v>1461</v>
      </c>
      <c r="D9" s="19">
        <f t="shared" si="1"/>
        <v>1461</v>
      </c>
      <c r="E9" s="19">
        <f t="shared" si="2"/>
        <v>-82</v>
      </c>
      <c r="F9" s="19">
        <f t="shared" si="3"/>
        <v>1379</v>
      </c>
      <c r="G9" s="72">
        <f t="shared" si="4"/>
        <v>443718</v>
      </c>
      <c r="H9" s="58"/>
      <c r="I9" s="58"/>
      <c r="J9" s="54"/>
      <c r="K9" s="19">
        <f t="shared" ref="K9:K16" si="5">SUM(I9:J9)</f>
        <v>0</v>
      </c>
      <c r="L9" s="72"/>
      <c r="M9" s="58"/>
      <c r="N9" s="58"/>
      <c r="O9" s="19"/>
      <c r="P9" s="19">
        <f t="shared" ref="P9:P17" si="6">SUM(N9:O9)</f>
        <v>0</v>
      </c>
      <c r="Q9" s="72"/>
      <c r="R9" s="11"/>
      <c r="S9" s="11"/>
      <c r="T9" s="11"/>
      <c r="U9" s="13"/>
      <c r="V9" s="13"/>
      <c r="W9" s="14"/>
      <c r="X9" s="13"/>
      <c r="Y9" s="14"/>
      <c r="Z9" s="15"/>
      <c r="AA9" s="16"/>
      <c r="AB9" s="16"/>
    </row>
    <row r="10" spans="1:28" ht="12.6" customHeight="1" x14ac:dyDescent="0.25">
      <c r="A10" s="52" t="s">
        <v>63</v>
      </c>
      <c r="B10" s="53" t="s">
        <v>23</v>
      </c>
      <c r="C10" s="19">
        <f t="shared" si="0"/>
        <v>404104</v>
      </c>
      <c r="D10" s="19">
        <f t="shared" si="1"/>
        <v>422706</v>
      </c>
      <c r="E10" s="19">
        <f t="shared" si="2"/>
        <v>-358000</v>
      </c>
      <c r="F10" s="19">
        <f t="shared" si="3"/>
        <v>64706</v>
      </c>
      <c r="G10" s="72">
        <f t="shared" si="4"/>
        <v>505</v>
      </c>
      <c r="H10" s="58"/>
      <c r="I10" s="58"/>
      <c r="J10" s="54"/>
      <c r="K10" s="19">
        <f t="shared" si="5"/>
        <v>0</v>
      </c>
      <c r="L10" s="72"/>
      <c r="M10" s="58"/>
      <c r="N10" s="58"/>
      <c r="O10" s="19"/>
      <c r="P10" s="19">
        <f t="shared" si="6"/>
        <v>0</v>
      </c>
      <c r="Q10" s="72"/>
      <c r="R10" s="11"/>
      <c r="S10" s="11"/>
      <c r="T10" s="11"/>
      <c r="U10" s="13"/>
      <c r="V10" s="13"/>
      <c r="W10" s="14"/>
      <c r="X10" s="13"/>
      <c r="Y10" s="14"/>
      <c r="Z10" s="15"/>
      <c r="AA10" s="16"/>
      <c r="AB10" s="16"/>
    </row>
    <row r="11" spans="1:28" ht="12.6" customHeight="1" x14ac:dyDescent="0.25">
      <c r="A11" s="52" t="s">
        <v>64</v>
      </c>
      <c r="B11" s="53" t="s">
        <v>8</v>
      </c>
      <c r="C11" s="19">
        <f t="shared" si="0"/>
        <v>5668</v>
      </c>
      <c r="D11" s="19">
        <f t="shared" si="1"/>
        <v>5668</v>
      </c>
      <c r="E11" s="19">
        <f t="shared" si="2"/>
        <v>0</v>
      </c>
      <c r="F11" s="19">
        <f t="shared" si="3"/>
        <v>5668</v>
      </c>
      <c r="G11" s="72">
        <f t="shared" si="4"/>
        <v>64441</v>
      </c>
      <c r="H11" s="58">
        <v>70</v>
      </c>
      <c r="I11" s="58">
        <v>70</v>
      </c>
      <c r="J11" s="54"/>
      <c r="K11" s="19">
        <f t="shared" si="5"/>
        <v>70</v>
      </c>
      <c r="L11" s="72"/>
      <c r="M11" s="58">
        <v>10</v>
      </c>
      <c r="N11" s="58">
        <v>10</v>
      </c>
      <c r="O11" s="19"/>
      <c r="P11" s="19">
        <f t="shared" si="6"/>
        <v>10</v>
      </c>
      <c r="Q11" s="72"/>
      <c r="R11" s="11"/>
      <c r="S11" s="11"/>
      <c r="T11" s="11"/>
      <c r="U11" s="13"/>
      <c r="V11" s="13"/>
      <c r="W11" s="14"/>
      <c r="X11" s="13"/>
      <c r="Y11" s="14"/>
      <c r="Z11" s="15"/>
      <c r="AA11" s="16"/>
      <c r="AB11" s="16"/>
    </row>
    <row r="12" spans="1:28" ht="12.6" customHeight="1" x14ac:dyDescent="0.25">
      <c r="A12" s="51" t="s">
        <v>65</v>
      </c>
      <c r="B12" s="56" t="s">
        <v>106</v>
      </c>
      <c r="C12" s="19">
        <f t="shared" si="0"/>
        <v>64144</v>
      </c>
      <c r="D12" s="19">
        <f t="shared" si="1"/>
        <v>350023</v>
      </c>
      <c r="E12" s="19">
        <f t="shared" si="2"/>
        <v>163736</v>
      </c>
      <c r="F12" s="19">
        <f t="shared" si="3"/>
        <v>513759</v>
      </c>
      <c r="G12" s="72">
        <f t="shared" si="4"/>
        <v>2651</v>
      </c>
      <c r="H12" s="58"/>
      <c r="I12" s="58"/>
      <c r="J12" s="54"/>
      <c r="K12" s="19">
        <f t="shared" si="5"/>
        <v>0</v>
      </c>
      <c r="L12" s="72"/>
      <c r="M12" s="58"/>
      <c r="N12" s="58"/>
      <c r="O12" s="19"/>
      <c r="P12" s="19">
        <f t="shared" si="6"/>
        <v>0</v>
      </c>
      <c r="Q12" s="72"/>
      <c r="R12" s="11"/>
      <c r="S12" s="11"/>
      <c r="T12" s="11"/>
      <c r="U12" s="13"/>
      <c r="V12" s="13"/>
      <c r="W12" s="14"/>
      <c r="X12" s="13"/>
      <c r="Y12" s="14"/>
      <c r="Z12" s="15"/>
      <c r="AA12" s="16"/>
      <c r="AB12" s="16"/>
    </row>
    <row r="13" spans="1:28" ht="12.6" customHeight="1" x14ac:dyDescent="0.25">
      <c r="A13" s="51" t="s">
        <v>66</v>
      </c>
      <c r="B13" s="56" t="s">
        <v>53</v>
      </c>
      <c r="C13" s="19">
        <f t="shared" si="0"/>
        <v>0</v>
      </c>
      <c r="D13" s="19">
        <f t="shared" si="1"/>
        <v>0</v>
      </c>
      <c r="E13" s="19">
        <f t="shared" si="2"/>
        <v>0</v>
      </c>
      <c r="F13" s="19">
        <f t="shared" si="3"/>
        <v>0</v>
      </c>
      <c r="G13" s="72">
        <f t="shared" si="4"/>
        <v>513758</v>
      </c>
      <c r="H13" s="58"/>
      <c r="I13" s="58"/>
      <c r="J13" s="54"/>
      <c r="K13" s="19">
        <f t="shared" si="5"/>
        <v>0</v>
      </c>
      <c r="L13" s="72"/>
      <c r="M13" s="58"/>
      <c r="N13" s="58"/>
      <c r="O13" s="19"/>
      <c r="P13" s="19">
        <f t="shared" si="6"/>
        <v>0</v>
      </c>
      <c r="Q13" s="72"/>
      <c r="R13" s="11"/>
      <c r="S13" s="11"/>
      <c r="T13" s="11"/>
      <c r="U13" s="13"/>
      <c r="V13" s="13"/>
      <c r="W13" s="14"/>
      <c r="X13" s="13"/>
      <c r="Y13" s="14"/>
      <c r="Z13" s="15"/>
      <c r="AA13" s="16"/>
      <c r="AB13" s="16"/>
    </row>
    <row r="14" spans="1:28" ht="12.6" customHeight="1" x14ac:dyDescent="0.25">
      <c r="A14" s="52" t="s">
        <v>67</v>
      </c>
      <c r="B14" s="53" t="s">
        <v>24</v>
      </c>
      <c r="C14" s="19">
        <f t="shared" si="0"/>
        <v>535</v>
      </c>
      <c r="D14" s="19">
        <f t="shared" si="1"/>
        <v>535</v>
      </c>
      <c r="E14" s="19">
        <f t="shared" si="2"/>
        <v>0</v>
      </c>
      <c r="F14" s="19">
        <f t="shared" si="3"/>
        <v>535</v>
      </c>
      <c r="G14" s="72">
        <f t="shared" si="4"/>
        <v>0</v>
      </c>
      <c r="H14" s="58"/>
      <c r="I14" s="58"/>
      <c r="J14" s="54"/>
      <c r="K14" s="19">
        <f t="shared" si="5"/>
        <v>0</v>
      </c>
      <c r="L14" s="72"/>
      <c r="M14" s="58"/>
      <c r="N14" s="58"/>
      <c r="O14" s="19"/>
      <c r="P14" s="19">
        <f t="shared" si="6"/>
        <v>0</v>
      </c>
      <c r="Q14" s="72"/>
      <c r="R14" s="11"/>
      <c r="S14" s="11"/>
      <c r="T14" s="11"/>
      <c r="U14" s="13"/>
      <c r="V14" s="13"/>
      <c r="W14" s="14"/>
      <c r="X14" s="13"/>
      <c r="Y14" s="14"/>
      <c r="Z14" s="15"/>
      <c r="AA14" s="16"/>
      <c r="AB14" s="16"/>
    </row>
    <row r="15" spans="1:28" ht="12.6" customHeight="1" x14ac:dyDescent="0.25">
      <c r="A15" s="52" t="s">
        <v>138</v>
      </c>
      <c r="B15" s="53" t="s">
        <v>139</v>
      </c>
      <c r="C15" s="19">
        <f t="shared" si="0"/>
        <v>140</v>
      </c>
      <c r="D15" s="19">
        <f t="shared" si="1"/>
        <v>140</v>
      </c>
      <c r="E15" s="19">
        <f t="shared" si="2"/>
        <v>0</v>
      </c>
      <c r="F15" s="19">
        <f t="shared" si="3"/>
        <v>140</v>
      </c>
      <c r="G15" s="72">
        <f t="shared" si="4"/>
        <v>13</v>
      </c>
      <c r="H15" s="58"/>
      <c r="I15" s="58"/>
      <c r="J15" s="54"/>
      <c r="K15" s="19">
        <f t="shared" si="5"/>
        <v>0</v>
      </c>
      <c r="L15" s="72"/>
      <c r="M15" s="58"/>
      <c r="N15" s="58"/>
      <c r="O15" s="19"/>
      <c r="P15" s="19">
        <f t="shared" si="6"/>
        <v>0</v>
      </c>
      <c r="Q15" s="72"/>
      <c r="R15" s="11"/>
      <c r="S15" s="11"/>
      <c r="T15" s="11"/>
      <c r="U15" s="13"/>
      <c r="V15" s="13"/>
      <c r="W15" s="14"/>
      <c r="X15" s="13"/>
      <c r="Y15" s="14"/>
      <c r="Z15" s="15"/>
      <c r="AA15" s="16"/>
      <c r="AB15" s="16"/>
    </row>
    <row r="16" spans="1:28" ht="12.6" customHeight="1" x14ac:dyDescent="0.25">
      <c r="A16" s="52" t="s">
        <v>68</v>
      </c>
      <c r="B16" s="53" t="s">
        <v>107</v>
      </c>
      <c r="C16" s="19">
        <f t="shared" si="0"/>
        <v>11584</v>
      </c>
      <c r="D16" s="19">
        <f t="shared" si="1"/>
        <v>11584</v>
      </c>
      <c r="E16" s="19">
        <f t="shared" si="2"/>
        <v>-3661</v>
      </c>
      <c r="F16" s="19">
        <f t="shared" si="3"/>
        <v>7923</v>
      </c>
      <c r="G16" s="72">
        <f t="shared" si="4"/>
        <v>48</v>
      </c>
      <c r="H16" s="58"/>
      <c r="I16" s="58"/>
      <c r="J16" s="19"/>
      <c r="K16" s="19">
        <f t="shared" si="5"/>
        <v>0</v>
      </c>
      <c r="L16" s="72"/>
      <c r="M16" s="58"/>
      <c r="N16" s="58"/>
      <c r="O16" s="19"/>
      <c r="P16" s="19">
        <f t="shared" si="6"/>
        <v>0</v>
      </c>
      <c r="Q16" s="72"/>
      <c r="R16" s="11"/>
      <c r="S16" s="11"/>
      <c r="T16" s="11"/>
      <c r="U16" s="13"/>
      <c r="V16" s="13"/>
      <c r="W16" s="14"/>
      <c r="X16" s="13"/>
      <c r="Y16" s="14"/>
      <c r="Z16" s="15"/>
      <c r="AA16" s="16"/>
      <c r="AB16" s="16"/>
    </row>
    <row r="17" spans="1:28" ht="12.6" customHeight="1" x14ac:dyDescent="0.25">
      <c r="A17" s="52" t="s">
        <v>69</v>
      </c>
      <c r="B17" s="53" t="s">
        <v>25</v>
      </c>
      <c r="C17" s="19">
        <f t="shared" si="0"/>
        <v>6850</v>
      </c>
      <c r="D17" s="19">
        <f t="shared" si="1"/>
        <v>6850</v>
      </c>
      <c r="E17" s="19">
        <f t="shared" si="2"/>
        <v>0</v>
      </c>
      <c r="F17" s="19">
        <f t="shared" si="3"/>
        <v>6850</v>
      </c>
      <c r="G17" s="72">
        <f t="shared" si="4"/>
        <v>7568</v>
      </c>
      <c r="H17" s="58">
        <v>6000</v>
      </c>
      <c r="I17" s="58">
        <v>6000</v>
      </c>
      <c r="J17" s="19"/>
      <c r="K17" s="19">
        <f t="shared" ref="K17:K69" si="7">SUM(I17:J17)</f>
        <v>6000</v>
      </c>
      <c r="L17" s="72"/>
      <c r="M17" s="58">
        <v>850</v>
      </c>
      <c r="N17" s="58">
        <v>850</v>
      </c>
      <c r="O17" s="19"/>
      <c r="P17" s="19">
        <f t="shared" si="6"/>
        <v>850</v>
      </c>
      <c r="Q17" s="72"/>
      <c r="R17" s="11"/>
      <c r="S17" s="11"/>
      <c r="T17" s="11"/>
      <c r="U17" s="13"/>
      <c r="V17" s="13"/>
      <c r="W17" s="14"/>
      <c r="X17" s="13"/>
      <c r="Y17" s="14"/>
      <c r="Z17" s="15"/>
      <c r="AA17" s="16"/>
      <c r="AB17" s="16"/>
    </row>
    <row r="18" spans="1:28" ht="12.6" customHeight="1" x14ac:dyDescent="0.25">
      <c r="A18" s="52" t="s">
        <v>108</v>
      </c>
      <c r="B18" s="53" t="s">
        <v>109</v>
      </c>
      <c r="C18" s="19">
        <f t="shared" si="0"/>
        <v>3000</v>
      </c>
      <c r="D18" s="19">
        <f t="shared" si="1"/>
        <v>51978</v>
      </c>
      <c r="E18" s="19">
        <f t="shared" si="2"/>
        <v>-43098</v>
      </c>
      <c r="F18" s="19">
        <f t="shared" si="3"/>
        <v>8880</v>
      </c>
      <c r="G18" s="72">
        <f t="shared" si="4"/>
        <v>0</v>
      </c>
      <c r="H18" s="58"/>
      <c r="I18" s="58"/>
      <c r="J18" s="19"/>
      <c r="K18" s="19">
        <f t="shared" si="7"/>
        <v>0</v>
      </c>
      <c r="L18" s="72"/>
      <c r="M18" s="58"/>
      <c r="N18" s="58"/>
      <c r="O18" s="19"/>
      <c r="P18" s="19">
        <f t="shared" ref="P18:P53" si="8">SUM(N18:O18)</f>
        <v>0</v>
      </c>
      <c r="Q18" s="72"/>
      <c r="R18" s="11"/>
      <c r="S18" s="11"/>
      <c r="T18" s="11"/>
      <c r="U18" s="13"/>
      <c r="V18" s="13"/>
      <c r="W18" s="14"/>
      <c r="X18" s="13"/>
      <c r="Y18" s="14"/>
      <c r="Z18" s="15"/>
      <c r="AA18" s="16"/>
      <c r="AB18" s="16"/>
    </row>
    <row r="19" spans="1:28" ht="12.6" customHeight="1" x14ac:dyDescent="0.25">
      <c r="A19" s="52" t="s">
        <v>110</v>
      </c>
      <c r="B19" s="53" t="s">
        <v>111</v>
      </c>
      <c r="C19" s="19">
        <f t="shared" si="0"/>
        <v>7193</v>
      </c>
      <c r="D19" s="19">
        <f t="shared" si="1"/>
        <v>7193</v>
      </c>
      <c r="E19" s="19">
        <f t="shared" si="2"/>
        <v>0</v>
      </c>
      <c r="F19" s="19">
        <f t="shared" si="3"/>
        <v>7193</v>
      </c>
      <c r="G19" s="72">
        <f t="shared" si="4"/>
        <v>8072</v>
      </c>
      <c r="H19" s="58"/>
      <c r="I19" s="58"/>
      <c r="J19" s="19"/>
      <c r="K19" s="19">
        <f t="shared" si="7"/>
        <v>0</v>
      </c>
      <c r="L19" s="72"/>
      <c r="M19" s="58"/>
      <c r="N19" s="58"/>
      <c r="O19" s="19"/>
      <c r="P19" s="19">
        <f t="shared" si="8"/>
        <v>0</v>
      </c>
      <c r="Q19" s="72"/>
      <c r="R19" s="11"/>
      <c r="S19" s="11"/>
      <c r="T19" s="11"/>
      <c r="U19" s="13"/>
      <c r="V19" s="13"/>
      <c r="W19" s="14"/>
      <c r="X19" s="13"/>
      <c r="Y19" s="14"/>
      <c r="Z19" s="15"/>
      <c r="AA19" s="16"/>
      <c r="AB19" s="16"/>
    </row>
    <row r="20" spans="1:28" ht="12.6" customHeight="1" x14ac:dyDescent="0.25">
      <c r="A20" s="52" t="s">
        <v>70</v>
      </c>
      <c r="B20" s="53" t="s">
        <v>26</v>
      </c>
      <c r="C20" s="19">
        <f t="shared" si="0"/>
        <v>64770</v>
      </c>
      <c r="D20" s="19">
        <f t="shared" si="1"/>
        <v>64770</v>
      </c>
      <c r="E20" s="19">
        <f t="shared" si="2"/>
        <v>-63618</v>
      </c>
      <c r="F20" s="19">
        <f t="shared" si="3"/>
        <v>1152</v>
      </c>
      <c r="G20" s="72">
        <f t="shared" si="4"/>
        <v>6565</v>
      </c>
      <c r="H20" s="58"/>
      <c r="I20" s="58"/>
      <c r="J20" s="19"/>
      <c r="K20" s="19">
        <f t="shared" si="7"/>
        <v>0</v>
      </c>
      <c r="L20" s="72"/>
      <c r="M20" s="58"/>
      <c r="N20" s="58"/>
      <c r="O20" s="19"/>
      <c r="P20" s="19">
        <f t="shared" si="8"/>
        <v>0</v>
      </c>
      <c r="Q20" s="72"/>
      <c r="R20" s="11"/>
      <c r="S20" s="11"/>
      <c r="T20" s="11"/>
      <c r="U20" s="13"/>
      <c r="V20" s="13"/>
      <c r="W20" s="14"/>
      <c r="X20" s="13"/>
      <c r="Y20" s="14"/>
      <c r="Z20" s="15"/>
      <c r="AA20" s="16"/>
      <c r="AB20" s="16"/>
    </row>
    <row r="21" spans="1:28" ht="12.75" customHeight="1" x14ac:dyDescent="0.2">
      <c r="A21" s="52" t="s">
        <v>71</v>
      </c>
      <c r="B21" s="53" t="s">
        <v>54</v>
      </c>
      <c r="C21" s="19">
        <f t="shared" si="0"/>
        <v>12700</v>
      </c>
      <c r="D21" s="19">
        <f t="shared" si="1"/>
        <v>12700</v>
      </c>
      <c r="E21" s="19">
        <f t="shared" si="2"/>
        <v>-12700</v>
      </c>
      <c r="F21" s="19">
        <f t="shared" si="3"/>
        <v>0</v>
      </c>
      <c r="G21" s="72">
        <f t="shared" si="4"/>
        <v>485</v>
      </c>
      <c r="H21" s="58"/>
      <c r="I21" s="58"/>
      <c r="J21" s="19"/>
      <c r="K21" s="19">
        <f t="shared" si="7"/>
        <v>0</v>
      </c>
      <c r="L21" s="72"/>
      <c r="M21" s="58"/>
      <c r="N21" s="58"/>
      <c r="O21" s="19"/>
      <c r="P21" s="19">
        <f t="shared" si="8"/>
        <v>0</v>
      </c>
      <c r="Q21" s="72"/>
      <c r="R21" s="20"/>
      <c r="S21" s="20"/>
      <c r="T21" s="20"/>
    </row>
    <row r="22" spans="1:28" ht="12.75" customHeight="1" x14ac:dyDescent="0.2">
      <c r="A22" s="52" t="s">
        <v>112</v>
      </c>
      <c r="B22" s="53" t="s">
        <v>113</v>
      </c>
      <c r="C22" s="19">
        <f t="shared" si="0"/>
        <v>13795</v>
      </c>
      <c r="D22" s="19">
        <f t="shared" si="1"/>
        <v>13795</v>
      </c>
      <c r="E22" s="19">
        <f t="shared" si="2"/>
        <v>-12000</v>
      </c>
      <c r="F22" s="19">
        <f t="shared" si="3"/>
        <v>1795</v>
      </c>
      <c r="G22" s="72">
        <f t="shared" si="4"/>
        <v>0</v>
      </c>
      <c r="H22" s="58"/>
      <c r="I22" s="58"/>
      <c r="J22" s="19"/>
      <c r="K22" s="19">
        <f t="shared" si="7"/>
        <v>0</v>
      </c>
      <c r="L22" s="72"/>
      <c r="M22" s="58"/>
      <c r="N22" s="58"/>
      <c r="O22" s="19"/>
      <c r="P22" s="19">
        <f t="shared" si="8"/>
        <v>0</v>
      </c>
      <c r="Q22" s="72"/>
      <c r="R22" s="20"/>
      <c r="S22" s="20"/>
      <c r="T22" s="20"/>
      <c r="U22" s="21"/>
    </row>
    <row r="23" spans="1:28" ht="12.75" customHeight="1" x14ac:dyDescent="0.2">
      <c r="A23" s="52" t="s">
        <v>73</v>
      </c>
      <c r="B23" s="53" t="s">
        <v>72</v>
      </c>
      <c r="C23" s="19">
        <f t="shared" si="0"/>
        <v>36830</v>
      </c>
      <c r="D23" s="19">
        <f t="shared" si="1"/>
        <v>42031</v>
      </c>
      <c r="E23" s="19">
        <f t="shared" si="2"/>
        <v>-14000</v>
      </c>
      <c r="F23" s="19">
        <f t="shared" si="3"/>
        <v>28031</v>
      </c>
      <c r="G23" s="72">
        <f t="shared" si="4"/>
        <v>915</v>
      </c>
      <c r="H23" s="58"/>
      <c r="I23" s="58"/>
      <c r="J23" s="19"/>
      <c r="K23" s="19">
        <f t="shared" si="7"/>
        <v>0</v>
      </c>
      <c r="L23" s="72"/>
      <c r="M23" s="58"/>
      <c r="N23" s="58"/>
      <c r="O23" s="19"/>
      <c r="P23" s="19">
        <f t="shared" si="8"/>
        <v>0</v>
      </c>
      <c r="Q23" s="72"/>
      <c r="R23" s="20"/>
      <c r="S23" s="20"/>
      <c r="T23" s="20"/>
      <c r="U23" s="21"/>
    </row>
    <row r="24" spans="1:28" ht="12.75" customHeight="1" x14ac:dyDescent="0.2">
      <c r="A24" s="52" t="s">
        <v>74</v>
      </c>
      <c r="B24" s="53" t="s">
        <v>114</v>
      </c>
      <c r="C24" s="19">
        <f t="shared" si="0"/>
        <v>10172</v>
      </c>
      <c r="D24" s="19">
        <f t="shared" si="1"/>
        <v>10172</v>
      </c>
      <c r="E24" s="19">
        <f t="shared" si="2"/>
        <v>-5000</v>
      </c>
      <c r="F24" s="19">
        <f t="shared" si="3"/>
        <v>5172</v>
      </c>
      <c r="G24" s="72">
        <f t="shared" si="4"/>
        <v>27737</v>
      </c>
      <c r="H24" s="58"/>
      <c r="I24" s="58"/>
      <c r="J24" s="19"/>
      <c r="K24" s="19">
        <f t="shared" si="7"/>
        <v>0</v>
      </c>
      <c r="L24" s="72"/>
      <c r="M24" s="58"/>
      <c r="N24" s="58"/>
      <c r="O24" s="19"/>
      <c r="P24" s="19">
        <f t="shared" si="8"/>
        <v>0</v>
      </c>
      <c r="Q24" s="72"/>
      <c r="R24" s="20"/>
      <c r="S24" s="20"/>
      <c r="T24" s="20"/>
      <c r="U24" s="21"/>
    </row>
    <row r="25" spans="1:28" ht="12.75" customHeight="1" x14ac:dyDescent="0.2">
      <c r="A25" s="52" t="s">
        <v>75</v>
      </c>
      <c r="B25" s="53" t="s">
        <v>45</v>
      </c>
      <c r="C25" s="19">
        <f t="shared" si="0"/>
        <v>7620</v>
      </c>
      <c r="D25" s="19">
        <f t="shared" si="1"/>
        <v>7620</v>
      </c>
      <c r="E25" s="19">
        <f t="shared" si="2"/>
        <v>-5000</v>
      </c>
      <c r="F25" s="19">
        <f t="shared" si="3"/>
        <v>2620</v>
      </c>
      <c r="G25" s="72">
        <f t="shared" si="4"/>
        <v>5006</v>
      </c>
      <c r="H25" s="58"/>
      <c r="I25" s="58"/>
      <c r="J25" s="19"/>
      <c r="K25" s="19">
        <f t="shared" si="7"/>
        <v>0</v>
      </c>
      <c r="L25" s="72"/>
      <c r="M25" s="58"/>
      <c r="N25" s="58"/>
      <c r="O25" s="19"/>
      <c r="P25" s="19">
        <f t="shared" si="8"/>
        <v>0</v>
      </c>
      <c r="Q25" s="72"/>
      <c r="R25" s="20"/>
      <c r="S25" s="20"/>
      <c r="T25" s="20"/>
    </row>
    <row r="26" spans="1:28" ht="12.75" customHeight="1" x14ac:dyDescent="0.2">
      <c r="A26" s="52" t="s">
        <v>76</v>
      </c>
      <c r="B26" s="53" t="s">
        <v>50</v>
      </c>
      <c r="C26" s="19">
        <f t="shared" si="0"/>
        <v>47562</v>
      </c>
      <c r="D26" s="19">
        <f t="shared" si="1"/>
        <v>47562</v>
      </c>
      <c r="E26" s="19">
        <f t="shared" si="2"/>
        <v>-38772</v>
      </c>
      <c r="F26" s="19">
        <f t="shared" si="3"/>
        <v>8790</v>
      </c>
      <c r="G26" s="72">
        <f t="shared" si="4"/>
        <v>2058</v>
      </c>
      <c r="H26" s="58"/>
      <c r="I26" s="58"/>
      <c r="J26" s="19"/>
      <c r="K26" s="19">
        <f t="shared" si="7"/>
        <v>0</v>
      </c>
      <c r="L26" s="72"/>
      <c r="M26" s="58"/>
      <c r="N26" s="58"/>
      <c r="O26" s="19"/>
      <c r="P26" s="19">
        <f t="shared" si="8"/>
        <v>0</v>
      </c>
      <c r="Q26" s="72"/>
      <c r="R26" s="20"/>
      <c r="S26" s="20"/>
      <c r="T26" s="20"/>
    </row>
    <row r="27" spans="1:28" ht="12.75" customHeight="1" x14ac:dyDescent="0.2">
      <c r="A27" s="52" t="s">
        <v>77</v>
      </c>
      <c r="B27" s="53" t="s">
        <v>55</v>
      </c>
      <c r="C27" s="19">
        <f t="shared" si="0"/>
        <v>73085</v>
      </c>
      <c r="D27" s="19">
        <f t="shared" si="1"/>
        <v>73085</v>
      </c>
      <c r="E27" s="19">
        <f t="shared" si="2"/>
        <v>-71213</v>
      </c>
      <c r="F27" s="19">
        <f t="shared" si="3"/>
        <v>1872</v>
      </c>
      <c r="G27" s="72">
        <f t="shared" si="4"/>
        <v>8183</v>
      </c>
      <c r="H27" s="58"/>
      <c r="I27" s="58"/>
      <c r="J27" s="19"/>
      <c r="K27" s="19">
        <f t="shared" si="7"/>
        <v>0</v>
      </c>
      <c r="L27" s="72"/>
      <c r="M27" s="58"/>
      <c r="N27" s="58"/>
      <c r="O27" s="19"/>
      <c r="P27" s="19">
        <f t="shared" si="8"/>
        <v>0</v>
      </c>
      <c r="Q27" s="72"/>
      <c r="R27" s="20"/>
      <c r="S27" s="20"/>
      <c r="T27" s="20"/>
    </row>
    <row r="28" spans="1:28" ht="12.75" customHeight="1" x14ac:dyDescent="0.2">
      <c r="A28" s="52" t="s">
        <v>78</v>
      </c>
      <c r="B28" s="53" t="s">
        <v>46</v>
      </c>
      <c r="C28" s="19">
        <f t="shared" si="0"/>
        <v>10225</v>
      </c>
      <c r="D28" s="19">
        <f t="shared" si="1"/>
        <v>10225</v>
      </c>
      <c r="E28" s="19">
        <f t="shared" si="2"/>
        <v>-10000</v>
      </c>
      <c r="F28" s="19">
        <f t="shared" si="3"/>
        <v>225</v>
      </c>
      <c r="G28" s="72">
        <f t="shared" si="4"/>
        <v>1318</v>
      </c>
      <c r="H28" s="58"/>
      <c r="I28" s="58"/>
      <c r="J28" s="19"/>
      <c r="K28" s="19">
        <f t="shared" si="7"/>
        <v>0</v>
      </c>
      <c r="L28" s="72"/>
      <c r="M28" s="58"/>
      <c r="N28" s="58"/>
      <c r="O28" s="19"/>
      <c r="P28" s="19">
        <f t="shared" si="8"/>
        <v>0</v>
      </c>
      <c r="Q28" s="72"/>
      <c r="R28" s="20"/>
      <c r="S28" s="20"/>
      <c r="T28" s="20"/>
    </row>
    <row r="29" spans="1:28" ht="12.75" customHeight="1" x14ac:dyDescent="0.2">
      <c r="A29" s="52" t="s">
        <v>79</v>
      </c>
      <c r="B29" s="53" t="s">
        <v>115</v>
      </c>
      <c r="C29" s="19">
        <f t="shared" si="0"/>
        <v>12186</v>
      </c>
      <c r="D29" s="19">
        <f t="shared" si="1"/>
        <v>12186</v>
      </c>
      <c r="E29" s="19">
        <f t="shared" si="2"/>
        <v>-10000</v>
      </c>
      <c r="F29" s="19">
        <f t="shared" si="3"/>
        <v>2186</v>
      </c>
      <c r="G29" s="72">
        <f t="shared" si="4"/>
        <v>22</v>
      </c>
      <c r="H29" s="58">
        <v>200</v>
      </c>
      <c r="I29" s="58">
        <v>200</v>
      </c>
      <c r="J29" s="19"/>
      <c r="K29" s="19">
        <f t="shared" si="7"/>
        <v>200</v>
      </c>
      <c r="L29" s="72">
        <v>20</v>
      </c>
      <c r="M29" s="58">
        <v>26</v>
      </c>
      <c r="N29" s="58">
        <v>26</v>
      </c>
      <c r="O29" s="19"/>
      <c r="P29" s="19">
        <f t="shared" si="8"/>
        <v>26</v>
      </c>
      <c r="Q29" s="72">
        <v>2</v>
      </c>
      <c r="R29" s="20"/>
      <c r="S29" s="20"/>
      <c r="T29" s="20"/>
    </row>
    <row r="30" spans="1:28" ht="12.75" customHeight="1" x14ac:dyDescent="0.2">
      <c r="A30" s="52" t="s">
        <v>80</v>
      </c>
      <c r="B30" s="53" t="s">
        <v>59</v>
      </c>
      <c r="C30" s="19">
        <f t="shared" si="0"/>
        <v>30861</v>
      </c>
      <c r="D30" s="19">
        <f t="shared" si="1"/>
        <v>30861</v>
      </c>
      <c r="E30" s="19">
        <f t="shared" si="2"/>
        <v>-20000</v>
      </c>
      <c r="F30" s="19">
        <f t="shared" si="3"/>
        <v>10861</v>
      </c>
      <c r="G30" s="72">
        <f t="shared" si="4"/>
        <v>1638</v>
      </c>
      <c r="H30" s="58"/>
      <c r="I30" s="58"/>
      <c r="J30" s="19"/>
      <c r="K30" s="19">
        <f t="shared" si="7"/>
        <v>0</v>
      </c>
      <c r="L30" s="72"/>
      <c r="M30" s="58"/>
      <c r="N30" s="58"/>
      <c r="O30" s="19"/>
      <c r="P30" s="19">
        <f t="shared" si="8"/>
        <v>0</v>
      </c>
      <c r="Q30" s="72"/>
      <c r="R30" s="20"/>
      <c r="S30" s="20"/>
      <c r="T30" s="20"/>
    </row>
    <row r="31" spans="1:28" ht="12.75" customHeight="1" x14ac:dyDescent="0.2">
      <c r="A31" s="52" t="s">
        <v>81</v>
      </c>
      <c r="B31" s="53" t="s">
        <v>27</v>
      </c>
      <c r="C31" s="19">
        <f t="shared" si="0"/>
        <v>13510</v>
      </c>
      <c r="D31" s="19">
        <f t="shared" si="1"/>
        <v>13595</v>
      </c>
      <c r="E31" s="19">
        <f t="shared" si="2"/>
        <v>0</v>
      </c>
      <c r="F31" s="19">
        <f t="shared" si="3"/>
        <v>13595</v>
      </c>
      <c r="G31" s="72">
        <f t="shared" si="4"/>
        <v>10533</v>
      </c>
      <c r="H31" s="58"/>
      <c r="I31" s="58"/>
      <c r="J31" s="19"/>
      <c r="K31" s="19">
        <f t="shared" si="7"/>
        <v>0</v>
      </c>
      <c r="L31" s="72"/>
      <c r="M31" s="58"/>
      <c r="N31" s="58"/>
      <c r="O31" s="19"/>
      <c r="P31" s="19">
        <f t="shared" si="8"/>
        <v>0</v>
      </c>
      <c r="Q31" s="72"/>
      <c r="R31" s="20"/>
      <c r="S31" s="20"/>
      <c r="T31" s="20"/>
    </row>
    <row r="32" spans="1:28" ht="12.75" customHeight="1" x14ac:dyDescent="0.2">
      <c r="A32" s="52" t="s">
        <v>136</v>
      </c>
      <c r="B32" s="53" t="s">
        <v>137</v>
      </c>
      <c r="C32" s="19">
        <f t="shared" si="0"/>
        <v>31294</v>
      </c>
      <c r="D32" s="19">
        <f t="shared" si="1"/>
        <v>39073</v>
      </c>
      <c r="E32" s="19">
        <f t="shared" si="2"/>
        <v>-14000</v>
      </c>
      <c r="F32" s="19">
        <f t="shared" si="3"/>
        <v>25073</v>
      </c>
      <c r="G32" s="72">
        <f t="shared" si="4"/>
        <v>5491</v>
      </c>
      <c r="H32" s="58">
        <v>20000</v>
      </c>
      <c r="I32" s="58">
        <v>20000</v>
      </c>
      <c r="J32" s="19"/>
      <c r="K32" s="19">
        <f t="shared" si="7"/>
        <v>20000</v>
      </c>
      <c r="L32" s="72"/>
      <c r="M32" s="58">
        <v>3100</v>
      </c>
      <c r="N32" s="58">
        <v>3100</v>
      </c>
      <c r="O32" s="19"/>
      <c r="P32" s="19">
        <f t="shared" si="8"/>
        <v>3100</v>
      </c>
      <c r="Q32" s="72"/>
      <c r="R32" s="20"/>
      <c r="S32" s="20"/>
      <c r="T32" s="20"/>
    </row>
    <row r="33" spans="1:20" ht="12.75" customHeight="1" x14ac:dyDescent="0.2">
      <c r="A33" s="52" t="s">
        <v>82</v>
      </c>
      <c r="B33" s="53" t="s">
        <v>9</v>
      </c>
      <c r="C33" s="19">
        <f t="shared" si="0"/>
        <v>257658</v>
      </c>
      <c r="D33" s="19">
        <f t="shared" si="1"/>
        <v>285598</v>
      </c>
      <c r="E33" s="19">
        <f t="shared" si="2"/>
        <v>-15166</v>
      </c>
      <c r="F33" s="19">
        <f t="shared" si="3"/>
        <v>270432</v>
      </c>
      <c r="G33" s="72">
        <f t="shared" si="4"/>
        <v>1185</v>
      </c>
      <c r="H33" s="58"/>
      <c r="I33" s="58"/>
      <c r="J33" s="19"/>
      <c r="K33" s="19">
        <f t="shared" si="7"/>
        <v>0</v>
      </c>
      <c r="L33" s="72"/>
      <c r="M33" s="58"/>
      <c r="N33" s="58"/>
      <c r="O33" s="19"/>
      <c r="P33" s="19">
        <f t="shared" si="8"/>
        <v>0</v>
      </c>
      <c r="Q33" s="72"/>
      <c r="R33" s="20"/>
      <c r="S33" s="20"/>
      <c r="T33" s="20"/>
    </row>
    <row r="34" spans="1:20" ht="12.75" customHeight="1" x14ac:dyDescent="0.2">
      <c r="A34" s="52" t="s">
        <v>83</v>
      </c>
      <c r="B34" s="53" t="s">
        <v>7</v>
      </c>
      <c r="C34" s="19">
        <f t="shared" si="0"/>
        <v>60960</v>
      </c>
      <c r="D34" s="19">
        <f t="shared" si="1"/>
        <v>60960</v>
      </c>
      <c r="E34" s="19">
        <f t="shared" si="2"/>
        <v>-58540</v>
      </c>
      <c r="F34" s="19">
        <f t="shared" si="3"/>
        <v>2420</v>
      </c>
      <c r="G34" s="72">
        <f t="shared" si="4"/>
        <v>256199</v>
      </c>
      <c r="H34" s="58"/>
      <c r="I34" s="58"/>
      <c r="J34" s="19"/>
      <c r="K34" s="19">
        <f t="shared" si="7"/>
        <v>0</v>
      </c>
      <c r="L34" s="72"/>
      <c r="M34" s="58"/>
      <c r="N34" s="58"/>
      <c r="O34" s="19"/>
      <c r="P34" s="19">
        <f t="shared" si="8"/>
        <v>0</v>
      </c>
      <c r="Q34" s="72"/>
      <c r="R34" s="20"/>
      <c r="S34" s="20"/>
      <c r="T34" s="20"/>
    </row>
    <row r="35" spans="1:20" ht="12.75" customHeight="1" x14ac:dyDescent="0.2">
      <c r="A35" s="52" t="s">
        <v>84</v>
      </c>
      <c r="B35" s="58" t="s">
        <v>28</v>
      </c>
      <c r="C35" s="19">
        <f t="shared" si="0"/>
        <v>133816</v>
      </c>
      <c r="D35" s="19">
        <f t="shared" si="1"/>
        <v>163995</v>
      </c>
      <c r="E35" s="19">
        <f t="shared" si="2"/>
        <v>-93303</v>
      </c>
      <c r="F35" s="19">
        <f t="shared" si="3"/>
        <v>70692</v>
      </c>
      <c r="G35" s="72">
        <f t="shared" si="4"/>
        <v>8664</v>
      </c>
      <c r="H35" s="58"/>
      <c r="I35" s="58">
        <v>6535</v>
      </c>
      <c r="J35" s="19"/>
      <c r="K35" s="19">
        <f t="shared" si="7"/>
        <v>6535</v>
      </c>
      <c r="L35" s="72">
        <v>5995</v>
      </c>
      <c r="M35" s="58"/>
      <c r="N35" s="58">
        <v>1166</v>
      </c>
      <c r="O35" s="19"/>
      <c r="P35" s="19">
        <f t="shared" si="8"/>
        <v>1166</v>
      </c>
      <c r="Q35" s="72">
        <v>671</v>
      </c>
      <c r="R35" s="20"/>
      <c r="S35" s="20"/>
      <c r="T35" s="20"/>
    </row>
    <row r="36" spans="1:20" ht="12.75" customHeight="1" x14ac:dyDescent="0.2">
      <c r="A36" s="52" t="s">
        <v>131</v>
      </c>
      <c r="B36" s="58" t="s">
        <v>132</v>
      </c>
      <c r="C36" s="19">
        <f t="shared" si="0"/>
        <v>0</v>
      </c>
      <c r="D36" s="19">
        <f t="shared" si="1"/>
        <v>0</v>
      </c>
      <c r="E36" s="19">
        <f t="shared" si="2"/>
        <v>0</v>
      </c>
      <c r="F36" s="19">
        <f t="shared" si="3"/>
        <v>0</v>
      </c>
      <c r="G36" s="72">
        <f t="shared" si="4"/>
        <v>62760</v>
      </c>
      <c r="H36" s="58"/>
      <c r="I36" s="58"/>
      <c r="J36" s="19"/>
      <c r="K36" s="19">
        <f t="shared" si="7"/>
        <v>0</v>
      </c>
      <c r="L36" s="72"/>
      <c r="M36" s="58"/>
      <c r="N36" s="58"/>
      <c r="O36" s="19"/>
      <c r="P36" s="19">
        <f t="shared" si="8"/>
        <v>0</v>
      </c>
      <c r="Q36" s="72"/>
      <c r="R36" s="20"/>
      <c r="S36" s="20"/>
      <c r="T36" s="20"/>
    </row>
    <row r="37" spans="1:20" ht="12.75" customHeight="1" x14ac:dyDescent="0.2">
      <c r="A37" s="52" t="s">
        <v>133</v>
      </c>
      <c r="B37" s="58" t="s">
        <v>134</v>
      </c>
      <c r="C37" s="19">
        <f t="shared" si="0"/>
        <v>0</v>
      </c>
      <c r="D37" s="19">
        <f t="shared" si="1"/>
        <v>1892</v>
      </c>
      <c r="E37" s="19">
        <f t="shared" si="2"/>
        <v>0</v>
      </c>
      <c r="F37" s="19">
        <f t="shared" si="3"/>
        <v>1892</v>
      </c>
      <c r="G37" s="72">
        <f t="shared" si="4"/>
        <v>354</v>
      </c>
      <c r="H37" s="58"/>
      <c r="I37" s="58"/>
      <c r="J37" s="19"/>
      <c r="K37" s="19">
        <f t="shared" si="7"/>
        <v>0</v>
      </c>
      <c r="L37" s="72"/>
      <c r="M37" s="58"/>
      <c r="N37" s="58"/>
      <c r="O37" s="19"/>
      <c r="P37" s="19">
        <f t="shared" si="8"/>
        <v>0</v>
      </c>
      <c r="Q37" s="72"/>
      <c r="R37" s="20"/>
      <c r="S37" s="20"/>
      <c r="T37" s="20"/>
    </row>
    <row r="38" spans="1:20" ht="12.75" customHeight="1" x14ac:dyDescent="0.2">
      <c r="A38" s="52" t="s">
        <v>85</v>
      </c>
      <c r="B38" s="58" t="s">
        <v>57</v>
      </c>
      <c r="C38" s="19">
        <f t="shared" si="0"/>
        <v>1160</v>
      </c>
      <c r="D38" s="19">
        <f t="shared" si="1"/>
        <v>1160</v>
      </c>
      <c r="E38" s="19">
        <f t="shared" si="2"/>
        <v>0</v>
      </c>
      <c r="F38" s="19">
        <f t="shared" si="3"/>
        <v>1160</v>
      </c>
      <c r="G38" s="72">
        <f t="shared" si="4"/>
        <v>776</v>
      </c>
      <c r="H38" s="58"/>
      <c r="I38" s="58"/>
      <c r="J38" s="19"/>
      <c r="K38" s="19">
        <f t="shared" si="7"/>
        <v>0</v>
      </c>
      <c r="L38" s="72"/>
      <c r="M38" s="58"/>
      <c r="N38" s="58"/>
      <c r="O38" s="19"/>
      <c r="P38" s="19">
        <f t="shared" si="8"/>
        <v>0</v>
      </c>
      <c r="Q38" s="72"/>
      <c r="R38" s="20"/>
      <c r="S38" s="20"/>
      <c r="T38" s="20"/>
    </row>
    <row r="39" spans="1:20" ht="12.75" customHeight="1" x14ac:dyDescent="0.2">
      <c r="A39" s="52" t="s">
        <v>86</v>
      </c>
      <c r="B39" s="58" t="s">
        <v>87</v>
      </c>
      <c r="C39" s="19">
        <f t="shared" si="0"/>
        <v>64</v>
      </c>
      <c r="D39" s="19">
        <f t="shared" si="1"/>
        <v>64</v>
      </c>
      <c r="E39" s="19">
        <f t="shared" si="2"/>
        <v>1090</v>
      </c>
      <c r="F39" s="19">
        <f t="shared" si="3"/>
        <v>1154</v>
      </c>
      <c r="G39" s="72">
        <f t="shared" si="4"/>
        <v>672</v>
      </c>
      <c r="H39" s="58"/>
      <c r="I39" s="58"/>
      <c r="J39" s="19"/>
      <c r="K39" s="19">
        <f t="shared" si="7"/>
        <v>0</v>
      </c>
      <c r="L39" s="72"/>
      <c r="M39" s="58"/>
      <c r="N39" s="58"/>
      <c r="O39" s="19"/>
      <c r="P39" s="19">
        <f t="shared" si="8"/>
        <v>0</v>
      </c>
      <c r="Q39" s="72"/>
      <c r="R39" s="20"/>
      <c r="S39" s="20"/>
      <c r="T39" s="20"/>
    </row>
    <row r="40" spans="1:20" ht="12.75" customHeight="1" x14ac:dyDescent="0.2">
      <c r="A40" s="52" t="s">
        <v>105</v>
      </c>
      <c r="B40" s="58" t="s">
        <v>154</v>
      </c>
      <c r="C40" s="19">
        <f t="shared" ref="C40:F41" si="9">SUM(H40,M40,C141,H141,M141,Q141,C239,H239,M239,Q239,C337,H337)</f>
        <v>0</v>
      </c>
      <c r="D40" s="19">
        <f t="shared" si="9"/>
        <v>0</v>
      </c>
      <c r="E40" s="19">
        <f t="shared" si="9"/>
        <v>0</v>
      </c>
      <c r="F40" s="19">
        <f t="shared" si="9"/>
        <v>0</v>
      </c>
      <c r="G40" s="72">
        <f t="shared" si="4"/>
        <v>1370</v>
      </c>
      <c r="H40" s="58"/>
      <c r="I40" s="58"/>
      <c r="J40" s="19"/>
      <c r="K40" s="19">
        <f t="shared" si="7"/>
        <v>0</v>
      </c>
      <c r="L40" s="72">
        <v>-9</v>
      </c>
      <c r="M40" s="58"/>
      <c r="N40" s="58"/>
      <c r="O40" s="19"/>
      <c r="P40" s="19">
        <f t="shared" si="8"/>
        <v>0</v>
      </c>
      <c r="Q40" s="72"/>
      <c r="R40" s="20"/>
      <c r="S40" s="20"/>
      <c r="T40" s="20"/>
    </row>
    <row r="41" spans="1:20" ht="12.75" customHeight="1" x14ac:dyDescent="0.2">
      <c r="A41" s="52" t="s">
        <v>129</v>
      </c>
      <c r="B41" s="58" t="s">
        <v>130</v>
      </c>
      <c r="C41" s="19">
        <f t="shared" si="9"/>
        <v>0</v>
      </c>
      <c r="D41" s="19">
        <f t="shared" si="9"/>
        <v>0</v>
      </c>
      <c r="E41" s="19">
        <f t="shared" si="9"/>
        <v>0</v>
      </c>
      <c r="F41" s="19">
        <f t="shared" si="9"/>
        <v>0</v>
      </c>
      <c r="G41" s="72">
        <f t="shared" si="4"/>
        <v>4008</v>
      </c>
      <c r="H41" s="58"/>
      <c r="I41" s="58"/>
      <c r="J41" s="19"/>
      <c r="K41" s="19">
        <f t="shared" si="7"/>
        <v>0</v>
      </c>
      <c r="L41" s="72"/>
      <c r="M41" s="58"/>
      <c r="N41" s="58"/>
      <c r="O41" s="19"/>
      <c r="P41" s="19">
        <f t="shared" si="8"/>
        <v>0</v>
      </c>
      <c r="Q41" s="72"/>
      <c r="R41" s="20"/>
      <c r="S41" s="20"/>
      <c r="T41" s="20"/>
    </row>
    <row r="42" spans="1:20" ht="12.75" customHeight="1" x14ac:dyDescent="0.2">
      <c r="A42" s="51" t="s">
        <v>89</v>
      </c>
      <c r="B42" s="53" t="s">
        <v>31</v>
      </c>
      <c r="C42" s="19">
        <f t="shared" ref="C42:C63" si="10">SUM(H42,M42,C141,H141,M141,Q141,C239,H239,M239,Q239,C337,H337)</f>
        <v>0</v>
      </c>
      <c r="D42" s="19">
        <f t="shared" ref="D42:D63" si="11">SUM(I42,N42,D141,I141,N141,R141,D239,I239,N239,R239,D337,I337)</f>
        <v>0</v>
      </c>
      <c r="E42" s="19">
        <f t="shared" ref="E42:E63" si="12">SUM(J42,O42,E141,J141,O141,S141,E239,J239,O239,S239,E337,J337)</f>
        <v>0</v>
      </c>
      <c r="F42" s="19">
        <f t="shared" ref="F42:F63" si="13">SUM(K42,P42,F141,K141,P141,T141,F239,K239,P239,T239,F337,K337)</f>
        <v>0</v>
      </c>
      <c r="G42" s="72">
        <f t="shared" si="4"/>
        <v>1678</v>
      </c>
      <c r="H42" s="58"/>
      <c r="I42" s="58"/>
      <c r="J42" s="19"/>
      <c r="K42" s="19">
        <f t="shared" si="7"/>
        <v>0</v>
      </c>
      <c r="L42" s="72"/>
      <c r="M42" s="58"/>
      <c r="N42" s="58"/>
      <c r="O42" s="19"/>
      <c r="P42" s="19">
        <f t="shared" si="8"/>
        <v>0</v>
      </c>
      <c r="Q42" s="72"/>
      <c r="R42" s="20"/>
      <c r="S42" s="20"/>
      <c r="T42" s="20"/>
    </row>
    <row r="43" spans="1:20" ht="12.75" customHeight="1" x14ac:dyDescent="0.2">
      <c r="A43" s="51" t="s">
        <v>90</v>
      </c>
      <c r="B43" s="53" t="s">
        <v>91</v>
      </c>
      <c r="C43" s="19">
        <f t="shared" si="10"/>
        <v>0</v>
      </c>
      <c r="D43" s="19">
        <f t="shared" si="11"/>
        <v>0</v>
      </c>
      <c r="E43" s="19">
        <f t="shared" si="12"/>
        <v>0</v>
      </c>
      <c r="F43" s="19">
        <f t="shared" si="13"/>
        <v>0</v>
      </c>
      <c r="G43" s="72">
        <f t="shared" si="4"/>
        <v>0</v>
      </c>
      <c r="H43" s="58"/>
      <c r="I43" s="58"/>
      <c r="J43" s="19"/>
      <c r="K43" s="19">
        <f t="shared" si="7"/>
        <v>0</v>
      </c>
      <c r="L43" s="72"/>
      <c r="M43" s="58"/>
      <c r="N43" s="58"/>
      <c r="O43" s="19"/>
      <c r="P43" s="19">
        <f t="shared" si="8"/>
        <v>0</v>
      </c>
      <c r="Q43" s="72"/>
      <c r="R43" s="20"/>
      <c r="S43" s="20"/>
      <c r="T43" s="20"/>
    </row>
    <row r="44" spans="1:20" ht="12.75" customHeight="1" x14ac:dyDescent="0.2">
      <c r="A44" s="51" t="s">
        <v>92</v>
      </c>
      <c r="B44" s="53" t="s">
        <v>58</v>
      </c>
      <c r="C44" s="19">
        <f t="shared" si="10"/>
        <v>63518</v>
      </c>
      <c r="D44" s="19">
        <f t="shared" si="11"/>
        <v>74961</v>
      </c>
      <c r="E44" s="19">
        <f t="shared" si="12"/>
        <v>-31000</v>
      </c>
      <c r="F44" s="19">
        <f t="shared" si="13"/>
        <v>43961</v>
      </c>
      <c r="G44" s="72">
        <f t="shared" si="4"/>
        <v>1550</v>
      </c>
      <c r="H44" s="58"/>
      <c r="I44" s="58">
        <v>1800</v>
      </c>
      <c r="J44" s="19"/>
      <c r="K44" s="19">
        <f t="shared" si="7"/>
        <v>1800</v>
      </c>
      <c r="L44" s="72">
        <v>1410</v>
      </c>
      <c r="M44" s="58"/>
      <c r="N44" s="58">
        <v>234</v>
      </c>
      <c r="O44" s="19"/>
      <c r="P44" s="19">
        <f t="shared" si="8"/>
        <v>234</v>
      </c>
      <c r="Q44" s="72">
        <v>140</v>
      </c>
      <c r="R44" s="20"/>
      <c r="S44" s="20"/>
      <c r="T44" s="20"/>
    </row>
    <row r="45" spans="1:20" ht="12.75" customHeight="1" x14ac:dyDescent="0.2">
      <c r="A45" s="51" t="s">
        <v>93</v>
      </c>
      <c r="B45" s="53" t="s">
        <v>52</v>
      </c>
      <c r="C45" s="19">
        <f t="shared" si="10"/>
        <v>4689</v>
      </c>
      <c r="D45" s="19">
        <f t="shared" si="11"/>
        <v>4689</v>
      </c>
      <c r="E45" s="19">
        <f t="shared" si="12"/>
        <v>0</v>
      </c>
      <c r="F45" s="19">
        <f t="shared" si="13"/>
        <v>4689</v>
      </c>
      <c r="G45" s="72">
        <f t="shared" si="4"/>
        <v>45103</v>
      </c>
      <c r="H45" s="58">
        <v>986</v>
      </c>
      <c r="I45" s="58">
        <v>986</v>
      </c>
      <c r="J45" s="19"/>
      <c r="K45" s="19">
        <f t="shared" si="7"/>
        <v>986</v>
      </c>
      <c r="L45" s="72">
        <v>82</v>
      </c>
      <c r="M45" s="58">
        <v>143</v>
      </c>
      <c r="N45" s="58">
        <v>143</v>
      </c>
      <c r="O45" s="19"/>
      <c r="P45" s="19">
        <f t="shared" si="8"/>
        <v>143</v>
      </c>
      <c r="Q45" s="72">
        <v>10</v>
      </c>
      <c r="R45" s="20"/>
      <c r="S45" s="20"/>
      <c r="T45" s="20"/>
    </row>
    <row r="46" spans="1:20" ht="12.75" customHeight="1" x14ac:dyDescent="0.2">
      <c r="A46" s="51" t="s">
        <v>94</v>
      </c>
      <c r="B46" s="53" t="s">
        <v>116</v>
      </c>
      <c r="C46" s="19">
        <f t="shared" si="10"/>
        <v>0</v>
      </c>
      <c r="D46" s="19">
        <f t="shared" si="11"/>
        <v>0</v>
      </c>
      <c r="E46" s="19">
        <f t="shared" si="12"/>
        <v>0</v>
      </c>
      <c r="F46" s="19">
        <f t="shared" si="13"/>
        <v>0</v>
      </c>
      <c r="G46" s="72">
        <f t="shared" si="4"/>
        <v>2634</v>
      </c>
      <c r="H46" s="58"/>
      <c r="I46" s="58"/>
      <c r="J46" s="19"/>
      <c r="K46" s="19">
        <f t="shared" si="7"/>
        <v>0</v>
      </c>
      <c r="L46" s="72"/>
      <c r="M46" s="58"/>
      <c r="N46" s="58"/>
      <c r="O46" s="19"/>
      <c r="P46" s="19">
        <f t="shared" si="8"/>
        <v>0</v>
      </c>
      <c r="Q46" s="72"/>
      <c r="R46" s="20"/>
      <c r="S46" s="20"/>
      <c r="T46" s="20"/>
    </row>
    <row r="47" spans="1:20" ht="12.75" customHeight="1" x14ac:dyDescent="0.2">
      <c r="A47" s="51" t="s">
        <v>95</v>
      </c>
      <c r="B47" s="53" t="s">
        <v>51</v>
      </c>
      <c r="C47" s="19">
        <f t="shared" si="10"/>
        <v>1014</v>
      </c>
      <c r="D47" s="19">
        <f t="shared" si="11"/>
        <v>1014</v>
      </c>
      <c r="E47" s="19">
        <f t="shared" si="12"/>
        <v>0</v>
      </c>
      <c r="F47" s="19">
        <f t="shared" si="13"/>
        <v>1014</v>
      </c>
      <c r="G47" s="72">
        <f t="shared" si="4"/>
        <v>2</v>
      </c>
      <c r="H47" s="58"/>
      <c r="I47" s="58"/>
      <c r="J47" s="19"/>
      <c r="K47" s="19">
        <f t="shared" si="7"/>
        <v>0</v>
      </c>
      <c r="L47" s="72"/>
      <c r="M47" s="58"/>
      <c r="N47" s="58"/>
      <c r="O47" s="19"/>
      <c r="P47" s="19">
        <f t="shared" si="8"/>
        <v>0</v>
      </c>
      <c r="Q47" s="72">
        <v>2</v>
      </c>
      <c r="R47" s="20"/>
      <c r="S47" s="20"/>
      <c r="T47" s="20"/>
    </row>
    <row r="48" spans="1:20" ht="12.75" customHeight="1" x14ac:dyDescent="0.2">
      <c r="A48" s="51" t="s">
        <v>96</v>
      </c>
      <c r="B48" s="53" t="s">
        <v>117</v>
      </c>
      <c r="C48" s="19">
        <f t="shared" si="10"/>
        <v>0</v>
      </c>
      <c r="D48" s="19">
        <f t="shared" si="11"/>
        <v>0</v>
      </c>
      <c r="E48" s="19">
        <f t="shared" si="12"/>
        <v>629</v>
      </c>
      <c r="F48" s="19">
        <f t="shared" si="13"/>
        <v>629</v>
      </c>
      <c r="G48" s="72">
        <f t="shared" si="4"/>
        <v>58</v>
      </c>
      <c r="H48" s="58"/>
      <c r="I48" s="58"/>
      <c r="J48" s="19"/>
      <c r="K48" s="19">
        <f t="shared" si="7"/>
        <v>0</v>
      </c>
      <c r="L48" s="72"/>
      <c r="M48" s="58"/>
      <c r="N48" s="58"/>
      <c r="O48" s="19"/>
      <c r="P48" s="19">
        <f t="shared" si="8"/>
        <v>0</v>
      </c>
      <c r="Q48" s="72"/>
      <c r="R48" s="20"/>
      <c r="S48" s="20"/>
      <c r="T48" s="20"/>
    </row>
    <row r="49" spans="1:20" ht="12.75" customHeight="1" x14ac:dyDescent="0.2">
      <c r="A49" s="51" t="s">
        <v>118</v>
      </c>
      <c r="B49" s="53" t="s">
        <v>119</v>
      </c>
      <c r="C49" s="19">
        <f t="shared" si="10"/>
        <v>362</v>
      </c>
      <c r="D49" s="19">
        <f t="shared" si="11"/>
        <v>4251</v>
      </c>
      <c r="E49" s="19">
        <f t="shared" si="12"/>
        <v>-1000</v>
      </c>
      <c r="F49" s="19">
        <f t="shared" si="13"/>
        <v>3251</v>
      </c>
      <c r="G49" s="72">
        <f t="shared" si="4"/>
        <v>627</v>
      </c>
      <c r="H49" s="58"/>
      <c r="I49" s="58"/>
      <c r="J49" s="19"/>
      <c r="K49" s="19">
        <f t="shared" si="7"/>
        <v>0</v>
      </c>
      <c r="L49" s="72"/>
      <c r="M49" s="58"/>
      <c r="N49" s="58"/>
      <c r="O49" s="19"/>
      <c r="P49" s="19">
        <f t="shared" si="8"/>
        <v>0</v>
      </c>
      <c r="Q49" s="72"/>
      <c r="R49" s="20"/>
      <c r="S49" s="20"/>
      <c r="T49" s="20"/>
    </row>
    <row r="50" spans="1:20" ht="12.75" customHeight="1" x14ac:dyDescent="0.2">
      <c r="A50" s="51" t="s">
        <v>145</v>
      </c>
      <c r="B50" s="53" t="s">
        <v>146</v>
      </c>
      <c r="C50" s="19">
        <f t="shared" si="10"/>
        <v>8994</v>
      </c>
      <c r="D50" s="19">
        <f t="shared" si="11"/>
        <v>8994</v>
      </c>
      <c r="E50" s="19">
        <f t="shared" si="12"/>
        <v>-6000</v>
      </c>
      <c r="F50" s="19">
        <f t="shared" si="13"/>
        <v>2994</v>
      </c>
      <c r="G50" s="72">
        <f t="shared" si="4"/>
        <v>2811</v>
      </c>
      <c r="H50" s="58"/>
      <c r="I50" s="58"/>
      <c r="J50" s="19"/>
      <c r="K50" s="19">
        <f t="shared" si="7"/>
        <v>0</v>
      </c>
      <c r="L50" s="72"/>
      <c r="M50" s="58"/>
      <c r="N50" s="58"/>
      <c r="O50" s="19"/>
      <c r="P50" s="19">
        <f t="shared" si="8"/>
        <v>0</v>
      </c>
      <c r="Q50" s="72"/>
      <c r="R50" s="20"/>
      <c r="S50" s="20"/>
      <c r="T50" s="20"/>
    </row>
    <row r="51" spans="1:20" ht="12.75" customHeight="1" x14ac:dyDescent="0.2">
      <c r="A51" s="51" t="s">
        <v>97</v>
      </c>
      <c r="B51" s="53" t="s">
        <v>98</v>
      </c>
      <c r="C51" s="19">
        <f t="shared" si="10"/>
        <v>0</v>
      </c>
      <c r="D51" s="19">
        <f t="shared" si="11"/>
        <v>0</v>
      </c>
      <c r="E51" s="19">
        <f t="shared" si="12"/>
        <v>0</v>
      </c>
      <c r="F51" s="19">
        <f t="shared" si="13"/>
        <v>0</v>
      </c>
      <c r="G51" s="72">
        <f t="shared" si="4"/>
        <v>2785</v>
      </c>
      <c r="H51" s="58"/>
      <c r="I51" s="58"/>
      <c r="J51" s="19"/>
      <c r="K51" s="19">
        <f t="shared" si="7"/>
        <v>0</v>
      </c>
      <c r="L51" s="72"/>
      <c r="M51" s="58"/>
      <c r="N51" s="58"/>
      <c r="O51" s="19"/>
      <c r="P51" s="19">
        <f t="shared" si="8"/>
        <v>0</v>
      </c>
      <c r="Q51" s="72"/>
      <c r="R51" s="20"/>
      <c r="S51" s="20"/>
      <c r="T51" s="20"/>
    </row>
    <row r="52" spans="1:20" ht="12.75" customHeight="1" x14ac:dyDescent="0.2">
      <c r="A52" s="51" t="s">
        <v>99</v>
      </c>
      <c r="B52" s="53" t="s">
        <v>100</v>
      </c>
      <c r="C52" s="19">
        <f t="shared" si="10"/>
        <v>0</v>
      </c>
      <c r="D52" s="19">
        <f t="shared" si="11"/>
        <v>2</v>
      </c>
      <c r="E52" s="19">
        <f t="shared" si="12"/>
        <v>0</v>
      </c>
      <c r="F52" s="19">
        <f t="shared" si="13"/>
        <v>2</v>
      </c>
      <c r="G52" s="72">
        <f t="shared" si="4"/>
        <v>0</v>
      </c>
      <c r="H52" s="58"/>
      <c r="I52" s="58"/>
      <c r="J52" s="19"/>
      <c r="K52" s="19">
        <f t="shared" si="7"/>
        <v>0</v>
      </c>
      <c r="L52" s="72"/>
      <c r="M52" s="58"/>
      <c r="N52" s="58"/>
      <c r="O52" s="19"/>
      <c r="P52" s="19">
        <f t="shared" si="8"/>
        <v>0</v>
      </c>
      <c r="Q52" s="72"/>
      <c r="R52" s="20"/>
      <c r="S52" s="20"/>
      <c r="T52" s="20"/>
    </row>
    <row r="53" spans="1:20" ht="12.75" customHeight="1" x14ac:dyDescent="0.2">
      <c r="A53" s="51" t="s">
        <v>120</v>
      </c>
      <c r="B53" s="53" t="s">
        <v>121</v>
      </c>
      <c r="C53" s="19">
        <f t="shared" si="10"/>
        <v>384</v>
      </c>
      <c r="D53" s="19">
        <f t="shared" si="11"/>
        <v>384</v>
      </c>
      <c r="E53" s="19">
        <f t="shared" si="12"/>
        <v>0</v>
      </c>
      <c r="F53" s="19">
        <f t="shared" si="13"/>
        <v>384</v>
      </c>
      <c r="G53" s="72">
        <f t="shared" si="4"/>
        <v>2</v>
      </c>
      <c r="H53" s="58"/>
      <c r="I53" s="58"/>
      <c r="J53" s="19"/>
      <c r="K53" s="19">
        <f t="shared" si="7"/>
        <v>0</v>
      </c>
      <c r="L53" s="72"/>
      <c r="M53" s="58"/>
      <c r="N53" s="58"/>
      <c r="O53" s="19"/>
      <c r="P53" s="19">
        <f t="shared" si="8"/>
        <v>0</v>
      </c>
      <c r="Q53" s="72"/>
      <c r="R53" s="20"/>
      <c r="S53" s="20"/>
      <c r="T53" s="20"/>
    </row>
    <row r="54" spans="1:20" ht="12.75" customHeight="1" x14ac:dyDescent="0.2">
      <c r="A54" s="59" t="s">
        <v>122</v>
      </c>
      <c r="B54" s="60" t="s">
        <v>123</v>
      </c>
      <c r="C54" s="19">
        <f t="shared" si="10"/>
        <v>13837</v>
      </c>
      <c r="D54" s="19">
        <f t="shared" si="11"/>
        <v>13837</v>
      </c>
      <c r="E54" s="19">
        <f t="shared" si="12"/>
        <v>-2971</v>
      </c>
      <c r="F54" s="19">
        <f t="shared" si="13"/>
        <v>10866</v>
      </c>
      <c r="G54" s="72">
        <f t="shared" si="4"/>
        <v>10978</v>
      </c>
      <c r="H54" s="66">
        <v>11415</v>
      </c>
      <c r="I54" s="66">
        <v>11415</v>
      </c>
      <c r="J54" s="19">
        <v>-1914</v>
      </c>
      <c r="K54" s="19">
        <f t="shared" si="7"/>
        <v>9501</v>
      </c>
      <c r="L54" s="72">
        <v>9499</v>
      </c>
      <c r="M54" s="66">
        <v>1565</v>
      </c>
      <c r="N54" s="66">
        <v>1565</v>
      </c>
      <c r="O54" s="19">
        <v>-325</v>
      </c>
      <c r="P54" s="19">
        <f t="shared" ref="P54:P69" si="14">SUM(N54:O54)</f>
        <v>1240</v>
      </c>
      <c r="Q54" s="72">
        <v>1239</v>
      </c>
      <c r="R54" s="20"/>
      <c r="S54" s="20"/>
      <c r="T54" s="20"/>
    </row>
    <row r="55" spans="1:20" ht="12.75" customHeight="1" x14ac:dyDescent="0.2">
      <c r="A55" s="51" t="s">
        <v>124</v>
      </c>
      <c r="B55" s="53" t="s">
        <v>125</v>
      </c>
      <c r="C55" s="19">
        <f t="shared" si="10"/>
        <v>192</v>
      </c>
      <c r="D55" s="19">
        <f t="shared" si="11"/>
        <v>4975</v>
      </c>
      <c r="E55" s="19">
        <f t="shared" si="12"/>
        <v>-3000</v>
      </c>
      <c r="F55" s="19">
        <f t="shared" si="13"/>
        <v>1975</v>
      </c>
      <c r="G55" s="72">
        <f t="shared" si="4"/>
        <v>124</v>
      </c>
      <c r="H55" s="58"/>
      <c r="I55" s="58"/>
      <c r="J55" s="19"/>
      <c r="K55" s="19">
        <f t="shared" si="7"/>
        <v>0</v>
      </c>
      <c r="L55" s="72"/>
      <c r="M55" s="58"/>
      <c r="N55" s="58"/>
      <c r="O55" s="19"/>
      <c r="P55" s="19">
        <f t="shared" si="14"/>
        <v>0</v>
      </c>
      <c r="Q55" s="72"/>
      <c r="R55" s="20"/>
      <c r="S55" s="20"/>
      <c r="T55" s="20"/>
    </row>
    <row r="56" spans="1:20" ht="12.75" customHeight="1" x14ac:dyDescent="0.2">
      <c r="A56" s="51" t="s">
        <v>170</v>
      </c>
      <c r="B56" s="53" t="s">
        <v>165</v>
      </c>
      <c r="C56" s="19">
        <f t="shared" si="10"/>
        <v>0</v>
      </c>
      <c r="D56" s="19">
        <f t="shared" si="11"/>
        <v>0</v>
      </c>
      <c r="E56" s="19">
        <f t="shared" si="12"/>
        <v>0</v>
      </c>
      <c r="F56" s="19">
        <f t="shared" si="13"/>
        <v>0</v>
      </c>
      <c r="G56" s="72">
        <f t="shared" si="4"/>
        <v>1493</v>
      </c>
      <c r="H56" s="58"/>
      <c r="I56" s="58"/>
      <c r="J56" s="19"/>
      <c r="K56" s="19">
        <f t="shared" si="7"/>
        <v>0</v>
      </c>
      <c r="L56" s="72"/>
      <c r="M56" s="58"/>
      <c r="N56" s="58"/>
      <c r="O56" s="19"/>
      <c r="P56" s="19">
        <f t="shared" si="14"/>
        <v>0</v>
      </c>
      <c r="Q56" s="72"/>
      <c r="R56" s="20"/>
      <c r="S56" s="20"/>
      <c r="T56" s="20"/>
    </row>
    <row r="57" spans="1:20" ht="12.75" customHeight="1" x14ac:dyDescent="0.2">
      <c r="A57" s="51" t="s">
        <v>126</v>
      </c>
      <c r="B57" s="53" t="s">
        <v>127</v>
      </c>
      <c r="C57" s="19">
        <f t="shared" si="10"/>
        <v>240</v>
      </c>
      <c r="D57" s="19">
        <f t="shared" si="11"/>
        <v>240</v>
      </c>
      <c r="E57" s="19">
        <f t="shared" si="12"/>
        <v>0</v>
      </c>
      <c r="F57" s="19">
        <f t="shared" si="13"/>
        <v>240</v>
      </c>
      <c r="G57" s="72">
        <f t="shared" si="4"/>
        <v>144</v>
      </c>
      <c r="H57" s="58"/>
      <c r="I57" s="58"/>
      <c r="J57" s="19"/>
      <c r="K57" s="19">
        <f t="shared" si="7"/>
        <v>0</v>
      </c>
      <c r="L57" s="72"/>
      <c r="M57" s="58"/>
      <c r="N57" s="58"/>
      <c r="O57" s="19"/>
      <c r="P57" s="19">
        <f t="shared" si="14"/>
        <v>0</v>
      </c>
      <c r="Q57" s="72"/>
      <c r="R57" s="20"/>
      <c r="S57" s="20"/>
      <c r="T57" s="20"/>
    </row>
    <row r="58" spans="1:20" ht="12.75" customHeight="1" x14ac:dyDescent="0.2">
      <c r="A58" s="51" t="s">
        <v>140</v>
      </c>
      <c r="B58" s="53" t="s">
        <v>141</v>
      </c>
      <c r="C58" s="19">
        <f t="shared" si="10"/>
        <v>2600</v>
      </c>
      <c r="D58" s="19">
        <f t="shared" si="11"/>
        <v>2600</v>
      </c>
      <c r="E58" s="19">
        <f t="shared" si="12"/>
        <v>-670</v>
      </c>
      <c r="F58" s="19">
        <f t="shared" si="13"/>
        <v>1930</v>
      </c>
      <c r="G58" s="72">
        <f t="shared" si="4"/>
        <v>351</v>
      </c>
      <c r="H58" s="58"/>
      <c r="I58" s="58"/>
      <c r="J58" s="19"/>
      <c r="K58" s="19">
        <f t="shared" si="7"/>
        <v>0</v>
      </c>
      <c r="L58" s="72"/>
      <c r="M58" s="58"/>
      <c r="N58" s="58"/>
      <c r="O58" s="19"/>
      <c r="P58" s="19">
        <f t="shared" si="14"/>
        <v>0</v>
      </c>
      <c r="Q58" s="72"/>
      <c r="R58" s="20"/>
      <c r="S58" s="20"/>
      <c r="T58" s="20"/>
    </row>
    <row r="59" spans="1:20" ht="12.75" customHeight="1" x14ac:dyDescent="0.2">
      <c r="A59" s="51" t="s">
        <v>101</v>
      </c>
      <c r="B59" s="53" t="s">
        <v>49</v>
      </c>
      <c r="C59" s="19">
        <f t="shared" si="10"/>
        <v>4333</v>
      </c>
      <c r="D59" s="19">
        <f t="shared" si="11"/>
        <v>4333</v>
      </c>
      <c r="E59" s="19">
        <f t="shared" si="12"/>
        <v>-1006</v>
      </c>
      <c r="F59" s="19">
        <f t="shared" si="13"/>
        <v>3327</v>
      </c>
      <c r="G59" s="72">
        <f t="shared" si="4"/>
        <v>1277</v>
      </c>
      <c r="H59" s="58"/>
      <c r="I59" s="58"/>
      <c r="J59" s="19"/>
      <c r="K59" s="19">
        <f t="shared" si="7"/>
        <v>0</v>
      </c>
      <c r="L59" s="72"/>
      <c r="M59" s="58"/>
      <c r="N59" s="58"/>
      <c r="O59" s="19"/>
      <c r="P59" s="19">
        <f t="shared" si="14"/>
        <v>0</v>
      </c>
      <c r="Q59" s="72"/>
      <c r="R59" s="20"/>
      <c r="S59" s="20"/>
      <c r="T59" s="20"/>
    </row>
    <row r="60" spans="1:20" ht="12.75" customHeight="1" x14ac:dyDescent="0.2">
      <c r="A60" s="51" t="s">
        <v>102</v>
      </c>
      <c r="B60" s="53" t="s">
        <v>33</v>
      </c>
      <c r="C60" s="19">
        <f t="shared" si="10"/>
        <v>121027</v>
      </c>
      <c r="D60" s="19">
        <f t="shared" si="11"/>
        <v>121027</v>
      </c>
      <c r="E60" s="19">
        <f t="shared" si="12"/>
        <v>-114000</v>
      </c>
      <c r="F60" s="19">
        <f t="shared" si="13"/>
        <v>7027</v>
      </c>
      <c r="G60" s="72">
        <f t="shared" si="4"/>
        <v>2337</v>
      </c>
      <c r="H60" s="58"/>
      <c r="I60" s="58"/>
      <c r="J60" s="19"/>
      <c r="K60" s="19">
        <f t="shared" si="7"/>
        <v>0</v>
      </c>
      <c r="L60" s="72"/>
      <c r="M60" s="58"/>
      <c r="N60" s="58"/>
      <c r="O60" s="19"/>
      <c r="P60" s="19">
        <f t="shared" si="14"/>
        <v>0</v>
      </c>
      <c r="Q60" s="72"/>
      <c r="R60" s="20"/>
      <c r="S60" s="20"/>
      <c r="T60" s="20"/>
    </row>
    <row r="61" spans="1:20" ht="12.75" customHeight="1" x14ac:dyDescent="0.2">
      <c r="A61" s="51" t="s">
        <v>103</v>
      </c>
      <c r="B61" s="53" t="s">
        <v>56</v>
      </c>
      <c r="C61" s="19">
        <f t="shared" si="10"/>
        <v>1549196</v>
      </c>
      <c r="D61" s="19">
        <f t="shared" si="11"/>
        <v>3989907</v>
      </c>
      <c r="E61" s="19">
        <f t="shared" si="12"/>
        <v>159930</v>
      </c>
      <c r="F61" s="19">
        <f t="shared" si="13"/>
        <v>4149837</v>
      </c>
      <c r="G61" s="72">
        <f t="shared" si="4"/>
        <v>6881</v>
      </c>
      <c r="H61" s="58"/>
      <c r="I61" s="58"/>
      <c r="J61" s="19"/>
      <c r="K61" s="19">
        <f t="shared" si="7"/>
        <v>0</v>
      </c>
      <c r="L61" s="72"/>
      <c r="M61" s="58"/>
      <c r="N61" s="58"/>
      <c r="O61" s="19"/>
      <c r="P61" s="19">
        <f t="shared" si="14"/>
        <v>0</v>
      </c>
      <c r="Q61" s="72"/>
      <c r="R61" s="20"/>
      <c r="S61" s="20"/>
      <c r="T61" s="20"/>
    </row>
    <row r="62" spans="1:20" ht="12.75" customHeight="1" x14ac:dyDescent="0.2">
      <c r="A62" s="51"/>
      <c r="B62" s="53" t="s">
        <v>47</v>
      </c>
      <c r="C62" s="19">
        <f t="shared" si="10"/>
        <v>20480</v>
      </c>
      <c r="D62" s="19">
        <f t="shared" si="11"/>
        <v>20480</v>
      </c>
      <c r="E62" s="19">
        <f t="shared" si="12"/>
        <v>-4956</v>
      </c>
      <c r="F62" s="19">
        <f t="shared" si="13"/>
        <v>15524</v>
      </c>
      <c r="G62" s="72">
        <f t="shared" si="4"/>
        <v>4149631</v>
      </c>
      <c r="H62" s="58"/>
      <c r="I62" s="58"/>
      <c r="J62" s="19"/>
      <c r="K62" s="19">
        <f t="shared" si="7"/>
        <v>0</v>
      </c>
      <c r="L62" s="72"/>
      <c r="M62" s="58"/>
      <c r="N62" s="58"/>
      <c r="O62" s="19"/>
      <c r="P62" s="19">
        <f t="shared" si="14"/>
        <v>0</v>
      </c>
      <c r="Q62" s="72"/>
      <c r="R62" s="20"/>
      <c r="S62" s="20"/>
      <c r="T62" s="20"/>
    </row>
    <row r="63" spans="1:20" ht="12.75" customHeight="1" x14ac:dyDescent="0.2">
      <c r="A63" s="51"/>
      <c r="B63" s="57" t="s">
        <v>21</v>
      </c>
      <c r="C63" s="19">
        <f t="shared" si="10"/>
        <v>625592</v>
      </c>
      <c r="D63" s="19">
        <f t="shared" si="11"/>
        <v>823484</v>
      </c>
      <c r="E63" s="19">
        <f t="shared" si="12"/>
        <v>-23796</v>
      </c>
      <c r="F63" s="19">
        <f t="shared" si="13"/>
        <v>799688</v>
      </c>
      <c r="G63" s="72">
        <f t="shared" si="4"/>
        <v>39035</v>
      </c>
      <c r="H63" s="58">
        <v>22167</v>
      </c>
      <c r="I63" s="58">
        <v>26693</v>
      </c>
      <c r="J63" s="19"/>
      <c r="K63" s="19">
        <f t="shared" si="7"/>
        <v>26693</v>
      </c>
      <c r="L63" s="72">
        <v>24331</v>
      </c>
      <c r="M63" s="58">
        <v>3249</v>
      </c>
      <c r="N63" s="58">
        <v>3838</v>
      </c>
      <c r="O63" s="19"/>
      <c r="P63" s="19">
        <f t="shared" si="14"/>
        <v>3838</v>
      </c>
      <c r="Q63" s="72">
        <v>3180</v>
      </c>
      <c r="R63" s="20"/>
      <c r="S63" s="20"/>
      <c r="T63" s="20"/>
    </row>
    <row r="64" spans="1:20" ht="12.75" customHeight="1" x14ac:dyDescent="0.2">
      <c r="A64" s="51"/>
      <c r="B64" s="61" t="s">
        <v>18</v>
      </c>
      <c r="C64" s="19">
        <f>SUM(H64,M64,C163,H163,M163,C261,H261,M261,R261,R163,C359,H359)</f>
        <v>1502292</v>
      </c>
      <c r="D64" s="19">
        <f>SUM(I64,N64,D163,I163,N163,D261,I261,N261,S261,S163,D359,I359)</f>
        <v>1434234</v>
      </c>
      <c r="E64" s="19">
        <f>SUM(J64,O64,E163,J163,O163,E261,J261,O261,T261,T163,E359,J359)</f>
        <v>-1282983</v>
      </c>
      <c r="F64" s="19">
        <f>SUM(K64,P64,F163,K163,P163,F261,K261,P261,U261,U163,F359,K359)</f>
        <v>151251</v>
      </c>
      <c r="G64" s="72">
        <f t="shared" si="4"/>
        <v>688323</v>
      </c>
      <c r="H64" s="58"/>
      <c r="I64" s="58"/>
      <c r="J64" s="19"/>
      <c r="K64" s="19">
        <f t="shared" si="7"/>
        <v>0</v>
      </c>
      <c r="L64" s="72"/>
      <c r="M64" s="58"/>
      <c r="N64" s="58"/>
      <c r="O64" s="19"/>
      <c r="P64" s="19">
        <f t="shared" si="14"/>
        <v>0</v>
      </c>
      <c r="Q64" s="72"/>
      <c r="R64" s="20"/>
      <c r="S64" s="20"/>
      <c r="T64" s="20"/>
    </row>
    <row r="65" spans="1:21" ht="12.75" customHeight="1" x14ac:dyDescent="0.2">
      <c r="A65" s="51"/>
      <c r="B65" s="62" t="s">
        <v>19</v>
      </c>
      <c r="C65" s="19">
        <f t="shared" ref="C65:F67" si="15">SUM(H65,M65,C164,H164,M164,Q164,C262,H262,M262,Q262,C360,H360)</f>
        <v>6043759</v>
      </c>
      <c r="D65" s="19">
        <f t="shared" si="15"/>
        <v>5923135</v>
      </c>
      <c r="E65" s="19">
        <f t="shared" si="15"/>
        <v>-1935111</v>
      </c>
      <c r="F65" s="19">
        <f t="shared" si="15"/>
        <v>3988024</v>
      </c>
      <c r="G65" s="72">
        <f t="shared" si="4"/>
        <v>151250</v>
      </c>
      <c r="H65" s="67"/>
      <c r="I65" s="67"/>
      <c r="J65" s="19"/>
      <c r="K65" s="19">
        <f t="shared" si="7"/>
        <v>0</v>
      </c>
      <c r="L65" s="72"/>
      <c r="M65" s="67"/>
      <c r="N65" s="67"/>
      <c r="O65" s="19"/>
      <c r="P65" s="19">
        <f t="shared" si="14"/>
        <v>0</v>
      </c>
      <c r="Q65" s="72"/>
      <c r="R65" s="20"/>
      <c r="S65" s="20"/>
      <c r="T65" s="20"/>
    </row>
    <row r="66" spans="1:21" ht="12.75" customHeight="1" x14ac:dyDescent="0.2">
      <c r="A66" s="51"/>
      <c r="B66" s="62" t="s">
        <v>48</v>
      </c>
      <c r="C66" s="19">
        <f t="shared" si="15"/>
        <v>351997</v>
      </c>
      <c r="D66" s="19">
        <f t="shared" si="15"/>
        <v>370747</v>
      </c>
      <c r="E66" s="19">
        <f t="shared" si="15"/>
        <v>-311431</v>
      </c>
      <c r="F66" s="19">
        <f t="shared" si="15"/>
        <v>59316</v>
      </c>
      <c r="G66" s="72">
        <f t="shared" si="4"/>
        <v>1430765</v>
      </c>
      <c r="H66" s="67"/>
      <c r="I66" s="67"/>
      <c r="J66" s="19"/>
      <c r="K66" s="19">
        <f t="shared" si="7"/>
        <v>0</v>
      </c>
      <c r="L66" s="72"/>
      <c r="M66" s="67"/>
      <c r="N66" s="67"/>
      <c r="O66" s="19"/>
      <c r="P66" s="19">
        <f t="shared" si="14"/>
        <v>0</v>
      </c>
      <c r="Q66" s="72"/>
      <c r="R66" s="20"/>
      <c r="S66" s="20"/>
      <c r="T66" s="20"/>
    </row>
    <row r="67" spans="1:21" ht="12.75" customHeight="1" x14ac:dyDescent="0.2">
      <c r="A67" s="51"/>
      <c r="B67" s="62" t="s">
        <v>142</v>
      </c>
      <c r="C67" s="19">
        <f>SUM(H67,M67,C166,H166,M166,Q166,C264,H264,M264,Q264,C362,H362)</f>
        <v>3020816</v>
      </c>
      <c r="D67" s="19">
        <f t="shared" si="15"/>
        <v>2750816</v>
      </c>
      <c r="E67" s="19">
        <f t="shared" si="15"/>
        <v>-2255000</v>
      </c>
      <c r="F67" s="19">
        <f t="shared" si="15"/>
        <v>495816</v>
      </c>
      <c r="G67" s="72">
        <f t="shared" si="4"/>
        <v>59235</v>
      </c>
      <c r="H67" s="70"/>
      <c r="I67" s="70"/>
      <c r="J67" s="19"/>
      <c r="K67" s="19">
        <f t="shared" si="7"/>
        <v>0</v>
      </c>
      <c r="L67" s="72"/>
      <c r="M67" s="67"/>
      <c r="N67" s="67"/>
      <c r="O67" s="19"/>
      <c r="P67" s="19">
        <f t="shared" si="14"/>
        <v>0</v>
      </c>
      <c r="Q67" s="72"/>
      <c r="R67" s="20"/>
      <c r="S67" s="20"/>
      <c r="T67" s="20"/>
    </row>
    <row r="68" spans="1:21" ht="12.75" customHeight="1" x14ac:dyDescent="0.2">
      <c r="A68" s="51"/>
      <c r="B68" s="53" t="s">
        <v>20</v>
      </c>
      <c r="C68" s="19">
        <f>SUM(H68,M68,C167,H167,M167,R167,C265,H265,M265,C363,H363)</f>
        <v>2893920</v>
      </c>
      <c r="D68" s="19">
        <f>SUM(I68,N68,D167,I167,N167,S167,D265,I265,N265,S265,D363,I363)</f>
        <v>3173024</v>
      </c>
      <c r="E68" s="19">
        <f>SUM(J68,O68,E167,J167,O167,T167,E265,J265,O265,T265,E363,J363)</f>
        <v>-60056</v>
      </c>
      <c r="F68" s="19">
        <f>SUM(K68,P68,F167,K167,P167,T167,F265,K265,P265,T265,F363,K363)</f>
        <v>1147250</v>
      </c>
      <c r="G68" s="72">
        <f t="shared" si="4"/>
        <v>146108</v>
      </c>
      <c r="H68" s="67"/>
      <c r="I68" s="67"/>
      <c r="J68" s="19"/>
      <c r="K68" s="19">
        <f t="shared" si="7"/>
        <v>0</v>
      </c>
      <c r="L68" s="72"/>
      <c r="M68" s="68"/>
      <c r="N68" s="68"/>
      <c r="O68" s="19"/>
      <c r="P68" s="19">
        <f t="shared" si="14"/>
        <v>0</v>
      </c>
      <c r="Q68" s="72"/>
      <c r="R68" s="20"/>
      <c r="S68" s="20"/>
      <c r="T68" s="20"/>
    </row>
    <row r="69" spans="1:21" ht="12.75" customHeight="1" x14ac:dyDescent="0.2">
      <c r="A69" s="51"/>
      <c r="B69" s="62" t="s">
        <v>128</v>
      </c>
      <c r="C69" s="19">
        <f>SUM(H69,M69,C168,H168,M168,Q168,C266,H266,M266,Q266,C364,H364)</f>
        <v>856458</v>
      </c>
      <c r="D69" s="19">
        <f>SUM(I69,N69,D168,I168,N168,S168,D266,I266,N266,S266,D364,I364)</f>
        <v>654455</v>
      </c>
      <c r="E69" s="19">
        <f>SUM(J69,O69,E168,J168,O168,T168,E266,J266,O266,T266,E364,J364)</f>
        <v>-532085</v>
      </c>
      <c r="F69" s="19">
        <f>SUM(K69,P69,F168,K168,P168,T168,F266,K266,P266,T266,F364,K364)</f>
        <v>122370</v>
      </c>
      <c r="G69" s="72">
        <f>+L69+Q69+G167+L167+Q167+V167+G265+L265+Q265+V265+G363+L363</f>
        <v>3104890</v>
      </c>
      <c r="H69" s="67"/>
      <c r="I69" s="67"/>
      <c r="J69" s="19"/>
      <c r="K69" s="19">
        <f t="shared" si="7"/>
        <v>0</v>
      </c>
      <c r="L69" s="72"/>
      <c r="M69" s="68"/>
      <c r="N69" s="68"/>
      <c r="O69" s="19"/>
      <c r="P69" s="19">
        <f t="shared" si="14"/>
        <v>0</v>
      </c>
      <c r="Q69" s="72"/>
      <c r="R69" s="20"/>
      <c r="S69" s="20"/>
      <c r="T69" s="20"/>
    </row>
    <row r="70" spans="1:21" ht="16.5" customHeight="1" x14ac:dyDescent="0.2">
      <c r="A70" s="131" t="s">
        <v>14</v>
      </c>
      <c r="B70" s="131"/>
      <c r="C70" s="22">
        <f>SUM(H70,M70,C169,H169,M169,R169,C267,H267,M267,R267,C365,H365)</f>
        <v>17400787</v>
      </c>
      <c r="D70" s="22">
        <f>SUM(I70,N70,D169,I169,N169,S169,D267,I267,N267,S267,D365,I365)</f>
        <v>21564626</v>
      </c>
      <c r="E70" s="22">
        <f>SUM(J70,O70,E169,J169,O169,S169,E267,J267,O267,S267,E365,J365)</f>
        <v>-2338470</v>
      </c>
      <c r="F70" s="22">
        <f>SUM(K70,P70,F169,K169,P169,U169,F267,K267,P267,U267,F365,K365)</f>
        <v>14481824</v>
      </c>
      <c r="G70" s="73">
        <f>SUM(G8:G69)</f>
        <v>11332326</v>
      </c>
      <c r="H70" s="23">
        <f>SUM(H8:H69)</f>
        <v>103952</v>
      </c>
      <c r="I70" s="23">
        <f>SUM(I8:I69)</f>
        <v>116813</v>
      </c>
      <c r="J70" s="23">
        <f>SUM(J8:J69)</f>
        <v>-1914</v>
      </c>
      <c r="K70" s="22">
        <f>SUM(I70:J70)</f>
        <v>114899</v>
      </c>
      <c r="L70" s="73">
        <f t="shared" ref="L70:Q70" si="16">SUM(L8:L69)</f>
        <v>72876</v>
      </c>
      <c r="M70" s="23">
        <f t="shared" si="16"/>
        <v>14716</v>
      </c>
      <c r="N70" s="23">
        <f t="shared" si="16"/>
        <v>16705</v>
      </c>
      <c r="O70" s="23">
        <f t="shared" si="16"/>
        <v>-325</v>
      </c>
      <c r="P70" s="23">
        <f t="shared" si="16"/>
        <v>16380</v>
      </c>
      <c r="Q70" s="73">
        <f t="shared" si="16"/>
        <v>9237</v>
      </c>
      <c r="R70" s="24"/>
      <c r="S70" s="24"/>
      <c r="T70" s="24"/>
      <c r="U70" s="3"/>
    </row>
    <row r="71" spans="1:21" ht="16.5" customHeight="1" x14ac:dyDescent="0.2">
      <c r="A71" s="86"/>
      <c r="B71" s="86"/>
      <c r="C71" s="97">
        <f>SUM(C8:C69)</f>
        <v>18831552</v>
      </c>
      <c r="D71" s="97">
        <f>SUM(D8:D69)</f>
        <v>21564626</v>
      </c>
      <c r="E71" s="22"/>
      <c r="F71" s="22"/>
      <c r="G71" s="73">
        <f>+L70+Q70+G169+L169+Q169+V169+G267+L267+Q267+V267+G365+L365</f>
        <v>11332326</v>
      </c>
      <c r="H71" s="23"/>
      <c r="I71" s="23"/>
      <c r="J71" s="23"/>
      <c r="K71" s="22"/>
      <c r="L71" s="73"/>
      <c r="M71" s="23"/>
      <c r="N71" s="23"/>
      <c r="O71" s="23"/>
      <c r="P71" s="23"/>
      <c r="Q71" s="73"/>
      <c r="R71" s="24"/>
      <c r="S71" s="24"/>
      <c r="T71" s="24"/>
      <c r="U71" s="3"/>
    </row>
    <row r="72" spans="1:21" ht="18.75" customHeight="1" x14ac:dyDescent="0.2">
      <c r="A72" s="132" t="s">
        <v>13</v>
      </c>
      <c r="B72" s="132"/>
      <c r="C72" s="19"/>
      <c r="D72" s="19"/>
      <c r="E72" s="19"/>
      <c r="F72" s="19"/>
      <c r="G72" s="74"/>
      <c r="H72" s="25"/>
      <c r="I72" s="25"/>
      <c r="J72" s="25"/>
      <c r="K72" s="19"/>
      <c r="L72" s="74"/>
      <c r="M72" s="26"/>
      <c r="N72" s="26"/>
      <c r="O72" s="26"/>
      <c r="P72" s="19">
        <f t="shared" ref="P72:P94" si="17">SUM(N72:O72)</f>
        <v>0</v>
      </c>
      <c r="Q72" s="74"/>
      <c r="R72" s="20"/>
      <c r="S72" s="20"/>
      <c r="T72" s="20"/>
    </row>
    <row r="73" spans="1:21" ht="13.15" customHeight="1" x14ac:dyDescent="0.2">
      <c r="A73" s="52" t="s">
        <v>61</v>
      </c>
      <c r="B73" s="56" t="s">
        <v>32</v>
      </c>
      <c r="C73" s="19">
        <f t="shared" ref="C73:C93" si="18">SUM(H73,M73,C171,H171,M171,Q171,C269,H269,M269,Q269,C367,H367)</f>
        <v>182584</v>
      </c>
      <c r="D73" s="19">
        <f t="shared" ref="D73:D93" si="19">SUM(I73,N73,D171,I171,N171,R171,D269,I269,N269,R269,D367,I367)</f>
        <v>215059</v>
      </c>
      <c r="E73" s="19">
        <f t="shared" ref="E73:E93" si="20">SUM(J73,O73,E171,J171,O171,S171,E269,J269,O269,S269,E367,J367)</f>
        <v>33793</v>
      </c>
      <c r="F73" s="19">
        <f t="shared" ref="F73:F93" si="21">SUM(K73,P73,F171,K171,P171,T171,F269,K269,P269,T269,F367,K367)</f>
        <v>248852</v>
      </c>
      <c r="G73" s="72">
        <f>+L73+Q73+G171+L171+Q171+V171+G269+L269+Q269+V269+G367+L367</f>
        <v>227262</v>
      </c>
      <c r="H73" s="25">
        <v>134794</v>
      </c>
      <c r="I73" s="25">
        <v>155124</v>
      </c>
      <c r="J73" s="25">
        <v>20000</v>
      </c>
      <c r="K73" s="19">
        <f t="shared" ref="K73:K84" si="22">SUM(I73:J73)</f>
        <v>175124</v>
      </c>
      <c r="L73" s="74">
        <v>173087</v>
      </c>
      <c r="M73" s="27">
        <v>32908</v>
      </c>
      <c r="N73" s="27">
        <v>40296</v>
      </c>
      <c r="O73" s="27">
        <v>8393</v>
      </c>
      <c r="P73" s="19">
        <f t="shared" si="17"/>
        <v>48689</v>
      </c>
      <c r="Q73" s="74">
        <v>31828</v>
      </c>
      <c r="R73" s="20"/>
      <c r="S73" s="20"/>
      <c r="T73" s="20"/>
    </row>
    <row r="74" spans="1:21" ht="13.15" customHeight="1" x14ac:dyDescent="0.2">
      <c r="A74" s="52" t="s">
        <v>64</v>
      </c>
      <c r="B74" s="53" t="s">
        <v>8</v>
      </c>
      <c r="C74" s="19">
        <f t="shared" si="18"/>
        <v>86</v>
      </c>
      <c r="D74" s="19">
        <f t="shared" si="19"/>
        <v>86</v>
      </c>
      <c r="E74" s="19">
        <f t="shared" si="20"/>
        <v>0</v>
      </c>
      <c r="F74" s="19">
        <f t="shared" si="21"/>
        <v>86</v>
      </c>
      <c r="G74" s="72">
        <f t="shared" ref="G74:G94" si="23">+L74+Q74+G172+L172+Q172+V172+G270+L270+Q270+V270+G368+L368</f>
        <v>0</v>
      </c>
      <c r="H74" s="25">
        <v>50</v>
      </c>
      <c r="I74" s="25">
        <v>50</v>
      </c>
      <c r="J74" s="25"/>
      <c r="K74" s="19">
        <f t="shared" si="22"/>
        <v>50</v>
      </c>
      <c r="L74" s="74"/>
      <c r="M74" s="27">
        <v>22</v>
      </c>
      <c r="N74" s="27">
        <v>22</v>
      </c>
      <c r="O74" s="27"/>
      <c r="P74" s="19">
        <f t="shared" si="17"/>
        <v>22</v>
      </c>
      <c r="Q74" s="74"/>
      <c r="R74" s="20"/>
      <c r="S74" s="20"/>
      <c r="T74" s="20"/>
    </row>
    <row r="75" spans="1:21" ht="13.15" customHeight="1" x14ac:dyDescent="0.2">
      <c r="A75" s="52" t="s">
        <v>110</v>
      </c>
      <c r="B75" s="53" t="s">
        <v>111</v>
      </c>
      <c r="C75" s="19">
        <f t="shared" si="18"/>
        <v>2785</v>
      </c>
      <c r="D75" s="19">
        <f t="shared" si="19"/>
        <v>17422</v>
      </c>
      <c r="E75" s="19">
        <f t="shared" si="20"/>
        <v>0</v>
      </c>
      <c r="F75" s="19">
        <f t="shared" si="21"/>
        <v>17422</v>
      </c>
      <c r="G75" s="72">
        <f t="shared" si="23"/>
        <v>19169</v>
      </c>
      <c r="H75" s="25"/>
      <c r="I75" s="25"/>
      <c r="J75" s="25"/>
      <c r="K75" s="19">
        <f t="shared" si="22"/>
        <v>0</v>
      </c>
      <c r="L75" s="74"/>
      <c r="M75" s="27"/>
      <c r="N75" s="27"/>
      <c r="O75" s="27"/>
      <c r="P75" s="19"/>
      <c r="Q75" s="74"/>
      <c r="R75" s="20"/>
      <c r="S75" s="20"/>
      <c r="T75" s="20"/>
    </row>
    <row r="76" spans="1:21" ht="13.15" customHeight="1" x14ac:dyDescent="0.2">
      <c r="A76" s="52" t="s">
        <v>79</v>
      </c>
      <c r="B76" s="53" t="s">
        <v>115</v>
      </c>
      <c r="C76" s="19">
        <f t="shared" si="18"/>
        <v>0</v>
      </c>
      <c r="D76" s="19">
        <f t="shared" si="19"/>
        <v>0</v>
      </c>
      <c r="E76" s="19">
        <f t="shared" si="20"/>
        <v>0</v>
      </c>
      <c r="F76" s="19">
        <f t="shared" si="21"/>
        <v>0</v>
      </c>
      <c r="G76" s="72">
        <f t="shared" si="23"/>
        <v>120</v>
      </c>
      <c r="H76" s="25"/>
      <c r="I76" s="25"/>
      <c r="J76" s="25"/>
      <c r="K76" s="19">
        <f t="shared" si="22"/>
        <v>0</v>
      </c>
      <c r="L76" s="74"/>
      <c r="M76" s="27"/>
      <c r="N76" s="27"/>
      <c r="O76" s="27"/>
      <c r="P76" s="19"/>
      <c r="Q76" s="74"/>
      <c r="R76" s="20"/>
      <c r="S76" s="20"/>
      <c r="T76" s="20"/>
    </row>
    <row r="77" spans="1:21" ht="13.15" customHeight="1" x14ac:dyDescent="0.2">
      <c r="A77" s="52" t="s">
        <v>84</v>
      </c>
      <c r="B77" s="58" t="s">
        <v>28</v>
      </c>
      <c r="C77" s="19">
        <f t="shared" si="18"/>
        <v>25349</v>
      </c>
      <c r="D77" s="19">
        <f t="shared" si="19"/>
        <v>25349</v>
      </c>
      <c r="E77" s="19">
        <f t="shared" si="20"/>
        <v>0</v>
      </c>
      <c r="F77" s="19">
        <f t="shared" si="21"/>
        <v>25349</v>
      </c>
      <c r="G77" s="72">
        <f t="shared" si="23"/>
        <v>28816</v>
      </c>
      <c r="H77" s="25"/>
      <c r="I77" s="25"/>
      <c r="J77" s="25"/>
      <c r="K77" s="19">
        <f t="shared" si="22"/>
        <v>0</v>
      </c>
      <c r="L77" s="74">
        <v>836</v>
      </c>
      <c r="M77" s="27"/>
      <c r="N77" s="27"/>
      <c r="O77" s="27"/>
      <c r="P77" s="19">
        <f t="shared" si="17"/>
        <v>0</v>
      </c>
      <c r="Q77" s="74">
        <v>351</v>
      </c>
      <c r="R77" s="20"/>
      <c r="S77" s="20"/>
      <c r="T77" s="20"/>
    </row>
    <row r="78" spans="1:21" ht="13.15" customHeight="1" x14ac:dyDescent="0.2">
      <c r="A78" s="52" t="s">
        <v>131</v>
      </c>
      <c r="B78" s="58" t="s">
        <v>132</v>
      </c>
      <c r="C78" s="19">
        <f t="shared" si="18"/>
        <v>5574</v>
      </c>
      <c r="D78" s="19">
        <f t="shared" si="19"/>
        <v>5574</v>
      </c>
      <c r="E78" s="19">
        <f t="shared" si="20"/>
        <v>0</v>
      </c>
      <c r="F78" s="19">
        <f t="shared" si="21"/>
        <v>5574</v>
      </c>
      <c r="G78" s="72">
        <f t="shared" si="23"/>
        <v>6159</v>
      </c>
      <c r="H78" s="25"/>
      <c r="I78" s="25"/>
      <c r="J78" s="25"/>
      <c r="K78" s="19">
        <f t="shared" si="22"/>
        <v>0</v>
      </c>
      <c r="L78" s="74"/>
      <c r="M78" s="27"/>
      <c r="N78" s="27"/>
      <c r="O78" s="27"/>
      <c r="P78" s="19">
        <f t="shared" si="17"/>
        <v>0</v>
      </c>
      <c r="Q78" s="74"/>
      <c r="R78" s="20"/>
      <c r="S78" s="20"/>
      <c r="T78" s="20"/>
    </row>
    <row r="79" spans="1:21" ht="13.15" customHeight="1" x14ac:dyDescent="0.2">
      <c r="A79" s="52" t="s">
        <v>85</v>
      </c>
      <c r="B79" s="58" t="s">
        <v>57</v>
      </c>
      <c r="C79" s="19">
        <f t="shared" si="18"/>
        <v>331</v>
      </c>
      <c r="D79" s="19">
        <f t="shared" si="19"/>
        <v>331</v>
      </c>
      <c r="E79" s="19">
        <f t="shared" si="20"/>
        <v>0</v>
      </c>
      <c r="F79" s="19">
        <f t="shared" si="21"/>
        <v>331</v>
      </c>
      <c r="G79" s="72">
        <f t="shared" si="23"/>
        <v>0</v>
      </c>
      <c r="H79" s="25"/>
      <c r="I79" s="25"/>
      <c r="J79" s="25"/>
      <c r="K79" s="19">
        <f t="shared" si="22"/>
        <v>0</v>
      </c>
      <c r="L79" s="74"/>
      <c r="M79" s="27"/>
      <c r="N79" s="27"/>
      <c r="O79" s="27"/>
      <c r="P79" s="19">
        <f t="shared" si="17"/>
        <v>0</v>
      </c>
      <c r="Q79" s="74"/>
      <c r="R79" s="20"/>
      <c r="S79" s="20"/>
      <c r="T79" s="20"/>
    </row>
    <row r="80" spans="1:21" ht="12.75" customHeight="1" x14ac:dyDescent="0.2">
      <c r="A80" s="52" t="s">
        <v>104</v>
      </c>
      <c r="B80" s="58" t="s">
        <v>135</v>
      </c>
      <c r="C80" s="19">
        <f t="shared" si="18"/>
        <v>0</v>
      </c>
      <c r="D80" s="19">
        <f t="shared" si="19"/>
        <v>0</v>
      </c>
      <c r="E80" s="19">
        <f t="shared" si="20"/>
        <v>0</v>
      </c>
      <c r="F80" s="19">
        <f t="shared" si="21"/>
        <v>0</v>
      </c>
      <c r="G80" s="72">
        <f t="shared" si="23"/>
        <v>0</v>
      </c>
      <c r="H80" s="25"/>
      <c r="I80" s="25"/>
      <c r="J80" s="25"/>
      <c r="K80" s="19">
        <f t="shared" si="22"/>
        <v>0</v>
      </c>
      <c r="L80" s="74"/>
      <c r="M80" s="27"/>
      <c r="N80" s="27"/>
      <c r="O80" s="27"/>
      <c r="P80" s="19">
        <f t="shared" si="17"/>
        <v>0</v>
      </c>
      <c r="Q80" s="74"/>
      <c r="R80" s="20"/>
      <c r="S80" s="20"/>
      <c r="T80" s="20"/>
    </row>
    <row r="81" spans="1:21" ht="12.75" customHeight="1" x14ac:dyDescent="0.2">
      <c r="A81" s="51" t="s">
        <v>105</v>
      </c>
      <c r="B81" s="57" t="s">
        <v>29</v>
      </c>
      <c r="C81" s="19">
        <f t="shared" si="18"/>
        <v>17984</v>
      </c>
      <c r="D81" s="19">
        <f t="shared" si="19"/>
        <v>22068</v>
      </c>
      <c r="E81" s="19">
        <f t="shared" si="20"/>
        <v>-10000</v>
      </c>
      <c r="F81" s="19">
        <f t="shared" si="21"/>
        <v>12068</v>
      </c>
      <c r="G81" s="72">
        <f t="shared" si="23"/>
        <v>18600</v>
      </c>
      <c r="H81" s="25">
        <v>180</v>
      </c>
      <c r="I81" s="25">
        <v>180</v>
      </c>
      <c r="J81" s="25"/>
      <c r="K81" s="19">
        <f t="shared" si="22"/>
        <v>180</v>
      </c>
      <c r="L81" s="74">
        <v>189</v>
      </c>
      <c r="M81" s="27">
        <v>24</v>
      </c>
      <c r="N81" s="27">
        <v>24</v>
      </c>
      <c r="O81" s="27"/>
      <c r="P81" s="19">
        <f t="shared" si="17"/>
        <v>24</v>
      </c>
      <c r="Q81" s="74">
        <v>6848</v>
      </c>
      <c r="R81" s="20"/>
      <c r="S81" s="20"/>
      <c r="T81" s="20"/>
    </row>
    <row r="82" spans="1:21" ht="12.75" customHeight="1" x14ac:dyDescent="0.2">
      <c r="A82" s="51" t="s">
        <v>129</v>
      </c>
      <c r="B82" s="53" t="s">
        <v>130</v>
      </c>
      <c r="C82" s="19">
        <f t="shared" si="18"/>
        <v>2670</v>
      </c>
      <c r="D82" s="19">
        <f t="shared" si="19"/>
        <v>7242</v>
      </c>
      <c r="E82" s="19">
        <f t="shared" si="20"/>
        <v>0</v>
      </c>
      <c r="F82" s="19">
        <f t="shared" si="21"/>
        <v>7242</v>
      </c>
      <c r="G82" s="72">
        <f t="shared" si="23"/>
        <v>7052</v>
      </c>
      <c r="H82" s="25"/>
      <c r="I82" s="25"/>
      <c r="J82" s="25"/>
      <c r="K82" s="19">
        <f t="shared" si="22"/>
        <v>0</v>
      </c>
      <c r="L82" s="74">
        <v>553</v>
      </c>
      <c r="M82" s="27"/>
      <c r="N82" s="27"/>
      <c r="O82" s="27"/>
      <c r="P82" s="19">
        <f t="shared" si="17"/>
        <v>0</v>
      </c>
      <c r="Q82" s="74"/>
      <c r="R82" s="20"/>
      <c r="S82" s="20"/>
      <c r="T82" s="20"/>
    </row>
    <row r="83" spans="1:21" ht="12.75" customHeight="1" x14ac:dyDescent="0.2">
      <c r="A83" s="51" t="s">
        <v>88</v>
      </c>
      <c r="B83" s="53" t="s">
        <v>30</v>
      </c>
      <c r="C83" s="19">
        <f t="shared" si="18"/>
        <v>12169</v>
      </c>
      <c r="D83" s="19">
        <f t="shared" si="19"/>
        <v>13884</v>
      </c>
      <c r="E83" s="19">
        <f t="shared" si="20"/>
        <v>-7437</v>
      </c>
      <c r="F83" s="19">
        <f t="shared" si="21"/>
        <v>6447</v>
      </c>
      <c r="G83" s="72">
        <f t="shared" si="23"/>
        <v>5527</v>
      </c>
      <c r="H83" s="25"/>
      <c r="I83" s="25"/>
      <c r="J83" s="25"/>
      <c r="K83" s="19">
        <f t="shared" si="22"/>
        <v>0</v>
      </c>
      <c r="L83" s="74"/>
      <c r="M83" s="27"/>
      <c r="N83" s="27"/>
      <c r="O83" s="27"/>
      <c r="P83" s="19">
        <f t="shared" si="17"/>
        <v>0</v>
      </c>
      <c r="Q83" s="74"/>
      <c r="R83" s="20"/>
      <c r="S83" s="20"/>
      <c r="T83" s="20"/>
    </row>
    <row r="84" spans="1:21" ht="12.75" customHeight="1" x14ac:dyDescent="0.2">
      <c r="A84" s="51" t="s">
        <v>89</v>
      </c>
      <c r="B84" s="53" t="s">
        <v>31</v>
      </c>
      <c r="C84" s="19">
        <f t="shared" si="18"/>
        <v>0</v>
      </c>
      <c r="D84" s="19">
        <f t="shared" si="19"/>
        <v>0</v>
      </c>
      <c r="E84" s="19">
        <f t="shared" si="20"/>
        <v>0</v>
      </c>
      <c r="F84" s="19">
        <f t="shared" si="21"/>
        <v>0</v>
      </c>
      <c r="G84" s="72">
        <f t="shared" si="23"/>
        <v>0</v>
      </c>
      <c r="H84" s="25"/>
      <c r="I84" s="25"/>
      <c r="J84" s="25"/>
      <c r="K84" s="19">
        <f t="shared" si="22"/>
        <v>0</v>
      </c>
      <c r="L84" s="74"/>
      <c r="M84" s="27"/>
      <c r="N84" s="27"/>
      <c r="O84" s="27"/>
      <c r="P84" s="19">
        <f t="shared" si="17"/>
        <v>0</v>
      </c>
      <c r="Q84" s="74"/>
      <c r="R84" s="20"/>
      <c r="S84" s="20"/>
      <c r="T84" s="20"/>
    </row>
    <row r="85" spans="1:21" ht="12.75" customHeight="1" x14ac:dyDescent="0.2">
      <c r="A85" s="51" t="s">
        <v>95</v>
      </c>
      <c r="B85" s="53" t="s">
        <v>51</v>
      </c>
      <c r="C85" s="19">
        <f t="shared" si="18"/>
        <v>666</v>
      </c>
      <c r="D85" s="19">
        <f t="shared" si="19"/>
        <v>666</v>
      </c>
      <c r="E85" s="19">
        <f t="shared" si="20"/>
        <v>0</v>
      </c>
      <c r="F85" s="19">
        <f t="shared" si="21"/>
        <v>666</v>
      </c>
      <c r="G85" s="72">
        <f t="shared" si="23"/>
        <v>0</v>
      </c>
      <c r="H85" s="25">
        <v>394</v>
      </c>
      <c r="I85" s="25">
        <v>394</v>
      </c>
      <c r="J85" s="25"/>
      <c r="K85" s="19">
        <f t="shared" ref="K85:K94" si="24">SUM(I85:J85)</f>
        <v>394</v>
      </c>
      <c r="L85" s="74"/>
      <c r="M85" s="27">
        <v>166</v>
      </c>
      <c r="N85" s="27">
        <v>166</v>
      </c>
      <c r="O85" s="27"/>
      <c r="P85" s="19">
        <f t="shared" si="17"/>
        <v>166</v>
      </c>
      <c r="Q85" s="74"/>
      <c r="R85" s="28"/>
      <c r="S85" s="28"/>
      <c r="T85" s="28"/>
    </row>
    <row r="86" spans="1:21" ht="12.75" customHeight="1" x14ac:dyDescent="0.2">
      <c r="A86" s="51" t="s">
        <v>96</v>
      </c>
      <c r="B86" s="53" t="s">
        <v>117</v>
      </c>
      <c r="C86" s="19">
        <f t="shared" si="18"/>
        <v>0</v>
      </c>
      <c r="D86" s="19">
        <f t="shared" si="19"/>
        <v>0</v>
      </c>
      <c r="E86" s="19">
        <f t="shared" si="20"/>
        <v>0</v>
      </c>
      <c r="F86" s="19">
        <f t="shared" si="21"/>
        <v>0</v>
      </c>
      <c r="G86" s="72">
        <f t="shared" si="23"/>
        <v>0</v>
      </c>
      <c r="H86" s="25"/>
      <c r="I86" s="25"/>
      <c r="J86" s="25"/>
      <c r="K86" s="19">
        <f t="shared" si="24"/>
        <v>0</v>
      </c>
      <c r="L86" s="74"/>
      <c r="M86" s="27"/>
      <c r="N86" s="27"/>
      <c r="O86" s="27"/>
      <c r="P86" s="19">
        <f t="shared" si="17"/>
        <v>0</v>
      </c>
      <c r="Q86" s="74"/>
      <c r="R86" s="28"/>
      <c r="S86" s="28"/>
      <c r="T86" s="28"/>
    </row>
    <row r="87" spans="1:21" ht="12.75" customHeight="1" x14ac:dyDescent="0.2">
      <c r="A87" s="51" t="s">
        <v>118</v>
      </c>
      <c r="B87" s="53" t="s">
        <v>119</v>
      </c>
      <c r="C87" s="19">
        <f t="shared" si="18"/>
        <v>8315</v>
      </c>
      <c r="D87" s="19">
        <f t="shared" si="19"/>
        <v>8315</v>
      </c>
      <c r="E87" s="19">
        <f t="shared" si="20"/>
        <v>0</v>
      </c>
      <c r="F87" s="19">
        <f t="shared" si="21"/>
        <v>8315</v>
      </c>
      <c r="G87" s="72">
        <f t="shared" si="23"/>
        <v>6835</v>
      </c>
      <c r="H87" s="25">
        <v>3200</v>
      </c>
      <c r="I87" s="25">
        <v>3200</v>
      </c>
      <c r="J87" s="25"/>
      <c r="K87" s="19">
        <f t="shared" si="24"/>
        <v>3200</v>
      </c>
      <c r="L87" s="74">
        <v>3177</v>
      </c>
      <c r="M87" s="27">
        <v>416</v>
      </c>
      <c r="N87" s="27">
        <v>416</v>
      </c>
      <c r="O87" s="27"/>
      <c r="P87" s="19">
        <f t="shared" si="17"/>
        <v>416</v>
      </c>
      <c r="Q87" s="74">
        <v>372</v>
      </c>
      <c r="R87" s="28"/>
      <c r="S87" s="28"/>
      <c r="T87" s="28"/>
    </row>
    <row r="88" spans="1:21" ht="12.75" customHeight="1" x14ac:dyDescent="0.2">
      <c r="A88" s="51" t="s">
        <v>143</v>
      </c>
      <c r="B88" s="53" t="s">
        <v>144</v>
      </c>
      <c r="C88" s="19">
        <f t="shared" si="18"/>
        <v>70000</v>
      </c>
      <c r="D88" s="19">
        <f t="shared" si="19"/>
        <v>70000</v>
      </c>
      <c r="E88" s="19">
        <f t="shared" si="20"/>
        <v>-50000</v>
      </c>
      <c r="F88" s="19">
        <f t="shared" si="21"/>
        <v>20000</v>
      </c>
      <c r="G88" s="72">
        <f t="shared" si="23"/>
        <v>19715</v>
      </c>
      <c r="H88" s="25"/>
      <c r="I88" s="25"/>
      <c r="J88" s="25"/>
      <c r="K88" s="19">
        <f t="shared" si="24"/>
        <v>0</v>
      </c>
      <c r="L88" s="74"/>
      <c r="M88" s="27"/>
      <c r="N88" s="27"/>
      <c r="O88" s="27"/>
      <c r="P88" s="19">
        <f t="shared" si="17"/>
        <v>0</v>
      </c>
      <c r="Q88" s="74"/>
      <c r="R88" s="28"/>
      <c r="S88" s="28"/>
      <c r="T88" s="28"/>
    </row>
    <row r="89" spans="1:21" ht="12.75" customHeight="1" x14ac:dyDescent="0.2">
      <c r="A89" s="51" t="s">
        <v>147</v>
      </c>
      <c r="B89" s="53" t="s">
        <v>148</v>
      </c>
      <c r="C89" s="19">
        <f t="shared" si="18"/>
        <v>0</v>
      </c>
      <c r="D89" s="19">
        <f t="shared" si="19"/>
        <v>2188</v>
      </c>
      <c r="E89" s="19">
        <f t="shared" si="20"/>
        <v>0</v>
      </c>
      <c r="F89" s="19">
        <f t="shared" si="21"/>
        <v>2188</v>
      </c>
      <c r="G89" s="72">
        <f t="shared" si="23"/>
        <v>3208</v>
      </c>
      <c r="H89" s="25"/>
      <c r="I89" s="25"/>
      <c r="J89" s="25"/>
      <c r="K89" s="19">
        <f t="shared" si="24"/>
        <v>0</v>
      </c>
      <c r="L89" s="74"/>
      <c r="M89" s="27"/>
      <c r="N89" s="27"/>
      <c r="O89" s="27"/>
      <c r="P89" s="19">
        <f t="shared" si="17"/>
        <v>0</v>
      </c>
      <c r="Q89" s="74"/>
      <c r="R89" s="28"/>
      <c r="S89" s="28"/>
      <c r="T89" s="28"/>
    </row>
    <row r="90" spans="1:21" ht="12.75" customHeight="1" x14ac:dyDescent="0.2">
      <c r="A90" s="51"/>
      <c r="B90" s="53" t="s">
        <v>47</v>
      </c>
      <c r="C90" s="19">
        <f t="shared" si="18"/>
        <v>65200</v>
      </c>
      <c r="D90" s="19">
        <f t="shared" si="19"/>
        <v>65200</v>
      </c>
      <c r="E90" s="19">
        <f t="shared" si="20"/>
        <v>-21283</v>
      </c>
      <c r="F90" s="19">
        <f t="shared" si="21"/>
        <v>43917</v>
      </c>
      <c r="G90" s="72">
        <f t="shared" si="23"/>
        <v>43917</v>
      </c>
      <c r="H90" s="25"/>
      <c r="I90" s="25"/>
      <c r="J90" s="25"/>
      <c r="K90" s="19">
        <f t="shared" si="24"/>
        <v>0</v>
      </c>
      <c r="L90" s="74"/>
      <c r="M90" s="27"/>
      <c r="N90" s="27"/>
      <c r="O90" s="27"/>
      <c r="P90" s="19">
        <f t="shared" si="17"/>
        <v>0</v>
      </c>
      <c r="Q90" s="74"/>
      <c r="R90" s="28"/>
      <c r="S90" s="28"/>
      <c r="T90" s="28"/>
    </row>
    <row r="91" spans="1:21" ht="12.75" customHeight="1" x14ac:dyDescent="0.2">
      <c r="A91" s="51"/>
      <c r="B91" s="61" t="s">
        <v>18</v>
      </c>
      <c r="C91" s="19">
        <f t="shared" si="18"/>
        <v>0</v>
      </c>
      <c r="D91" s="19">
        <f t="shared" si="19"/>
        <v>0</v>
      </c>
      <c r="E91" s="19">
        <f t="shared" si="20"/>
        <v>0</v>
      </c>
      <c r="F91" s="19">
        <f t="shared" si="21"/>
        <v>0</v>
      </c>
      <c r="G91" s="72">
        <f t="shared" si="23"/>
        <v>0</v>
      </c>
      <c r="H91" s="25"/>
      <c r="I91" s="25"/>
      <c r="J91" s="25"/>
      <c r="K91" s="19">
        <f t="shared" si="24"/>
        <v>0</v>
      </c>
      <c r="L91" s="74"/>
      <c r="M91" s="27"/>
      <c r="N91" s="27"/>
      <c r="O91" s="27"/>
      <c r="P91" s="19">
        <f t="shared" si="17"/>
        <v>0</v>
      </c>
      <c r="Q91" s="74"/>
      <c r="R91" s="28"/>
      <c r="S91" s="28"/>
      <c r="T91" s="28"/>
    </row>
    <row r="92" spans="1:21" ht="12.75" customHeight="1" x14ac:dyDescent="0.2">
      <c r="A92" s="51"/>
      <c r="B92" s="62" t="s">
        <v>19</v>
      </c>
      <c r="C92" s="19">
        <f t="shared" si="18"/>
        <v>57803</v>
      </c>
      <c r="D92" s="19">
        <f t="shared" si="19"/>
        <v>8150</v>
      </c>
      <c r="E92" s="19">
        <f t="shared" si="20"/>
        <v>49726</v>
      </c>
      <c r="F92" s="19">
        <f t="shared" si="21"/>
        <v>57876</v>
      </c>
      <c r="G92" s="72">
        <f t="shared" si="23"/>
        <v>49953</v>
      </c>
      <c r="H92" s="25"/>
      <c r="I92" s="25"/>
      <c r="J92" s="25"/>
      <c r="K92" s="19">
        <f t="shared" si="24"/>
        <v>0</v>
      </c>
      <c r="L92" s="74"/>
      <c r="M92" s="27"/>
      <c r="N92" s="27"/>
      <c r="O92" s="27"/>
      <c r="P92" s="19">
        <f t="shared" si="17"/>
        <v>0</v>
      </c>
      <c r="Q92" s="74"/>
      <c r="R92" s="20"/>
      <c r="S92" s="28"/>
      <c r="T92" s="28"/>
    </row>
    <row r="93" spans="1:21" ht="12.75" customHeight="1" x14ac:dyDescent="0.2">
      <c r="A93" s="51"/>
      <c r="B93" s="62" t="s">
        <v>48</v>
      </c>
      <c r="C93" s="19">
        <f t="shared" si="18"/>
        <v>56000</v>
      </c>
      <c r="D93" s="19">
        <f t="shared" si="19"/>
        <v>106035</v>
      </c>
      <c r="E93" s="19">
        <f t="shared" si="20"/>
        <v>-16416</v>
      </c>
      <c r="F93" s="19">
        <f t="shared" si="21"/>
        <v>89619</v>
      </c>
      <c r="G93" s="72">
        <f t="shared" si="23"/>
        <v>84518</v>
      </c>
      <c r="H93" s="25"/>
      <c r="I93" s="25"/>
      <c r="J93" s="25"/>
      <c r="K93" s="19">
        <f t="shared" si="24"/>
        <v>0</v>
      </c>
      <c r="L93" s="74"/>
      <c r="M93" s="27"/>
      <c r="N93" s="27"/>
      <c r="O93" s="27"/>
      <c r="P93" s="19">
        <f t="shared" si="17"/>
        <v>0</v>
      </c>
      <c r="Q93" s="74"/>
      <c r="R93" s="20"/>
      <c r="S93" s="20"/>
      <c r="T93" s="20"/>
    </row>
    <row r="94" spans="1:21" ht="12.75" customHeight="1" x14ac:dyDescent="0.2">
      <c r="A94" s="51"/>
      <c r="B94" s="53" t="s">
        <v>20</v>
      </c>
      <c r="C94" s="19">
        <f>SUM(H94,M94,C190,H190,M190,Q190,C288,H288,M288,Q288,C386,H386)</f>
        <v>57803</v>
      </c>
      <c r="D94" s="19">
        <f>SUM(I94,N94,D192,I192,N192,S192,D290,I290,N290,D388,I388)</f>
        <v>1863278</v>
      </c>
      <c r="E94" s="19">
        <f>SUM(J94,O94,E192,J192,O192,T192,E290,J290,O290,E388,J388)</f>
        <v>-78387</v>
      </c>
      <c r="F94" s="19">
        <f>SUM(K94,P94,F192,K192,P192,U192,F290,K290,P290,F388,K388)</f>
        <v>1784891</v>
      </c>
      <c r="G94" s="72">
        <f t="shared" si="23"/>
        <v>1772056</v>
      </c>
      <c r="H94" s="25"/>
      <c r="I94" s="25"/>
      <c r="J94" s="25"/>
      <c r="K94" s="19">
        <f t="shared" si="24"/>
        <v>0</v>
      </c>
      <c r="L94" s="74"/>
      <c r="M94" s="27"/>
      <c r="N94" s="27"/>
      <c r="O94" s="27"/>
      <c r="P94" s="19">
        <f t="shared" si="17"/>
        <v>0</v>
      </c>
      <c r="Q94" s="74"/>
      <c r="R94" s="20"/>
      <c r="S94" s="20"/>
      <c r="T94" s="20"/>
    </row>
    <row r="95" spans="1:21" ht="17.25" customHeight="1" x14ac:dyDescent="0.2">
      <c r="A95" s="109" t="s">
        <v>15</v>
      </c>
      <c r="B95" s="110"/>
      <c r="C95" s="22">
        <f>SUM(H95,M95,C193,H193,M193,R193,C291,H291,M291,R291,C389,H389)</f>
        <v>1846464</v>
      </c>
      <c r="D95" s="22">
        <f>SUM(I95,N95,D193,I193,N193,S193,D291,I291,N291,S291,D389,I389)</f>
        <v>2430847</v>
      </c>
      <c r="E95" s="22">
        <f>SUM(J95,O95,E193,J193,O193,T193,E291,J291,O291,S291,E389,J389)</f>
        <v>-100004</v>
      </c>
      <c r="F95" s="22">
        <f>SUM(K95,P95,F193,K193,P193,U193,F291,K291,P291,U291,F389,K389)</f>
        <v>2330843</v>
      </c>
      <c r="G95" s="75">
        <f>SUM(G73:G94)</f>
        <v>2292907</v>
      </c>
      <c r="H95" s="22">
        <f t="shared" ref="H95:Q95" si="25">SUM(H73:H94)</f>
        <v>138618</v>
      </c>
      <c r="I95" s="22">
        <f t="shared" si="25"/>
        <v>158948</v>
      </c>
      <c r="J95" s="22">
        <f t="shared" si="25"/>
        <v>20000</v>
      </c>
      <c r="K95" s="22">
        <f t="shared" si="25"/>
        <v>178948</v>
      </c>
      <c r="L95" s="75">
        <f>SUM(L73:L94)</f>
        <v>177842</v>
      </c>
      <c r="M95" s="22">
        <f t="shared" si="25"/>
        <v>33536</v>
      </c>
      <c r="N95" s="22">
        <f t="shared" si="25"/>
        <v>40924</v>
      </c>
      <c r="O95" s="22">
        <f t="shared" si="25"/>
        <v>8393</v>
      </c>
      <c r="P95" s="22">
        <f t="shared" si="25"/>
        <v>49317</v>
      </c>
      <c r="Q95" s="75">
        <f t="shared" si="25"/>
        <v>39399</v>
      </c>
      <c r="R95" s="24"/>
      <c r="S95" s="24"/>
      <c r="T95" s="24"/>
      <c r="U95" s="3"/>
    </row>
    <row r="96" spans="1:21" s="32" customFormat="1" ht="16.899999999999999" customHeight="1" x14ac:dyDescent="0.25">
      <c r="A96" s="136" t="s">
        <v>11</v>
      </c>
      <c r="B96" s="137"/>
      <c r="C96" s="22">
        <f>SUM(H96,M96,C194,H194,M194,R194,C292,H292,M292,R292,C390,H390)</f>
        <v>19247251</v>
      </c>
      <c r="D96" s="29">
        <f>SUM(I96,N96,D194,I194,N194,S194,D292,I292,N292,S292,D390,I390)</f>
        <v>23995473</v>
      </c>
      <c r="E96" s="29">
        <f>SUM(J96,O96,E194,J194,O194,T194,E292,J292,O292,T292,E390,J390)</f>
        <v>-7182806</v>
      </c>
      <c r="F96" s="22">
        <f>SUM(K96,P96,F194,K194,P194,U194,F292,K292,P292,U292,F390,K390)</f>
        <v>16812667</v>
      </c>
      <c r="G96" s="76">
        <f>SUM(G70,G95)</f>
        <v>13625233</v>
      </c>
      <c r="H96" s="30">
        <f t="shared" ref="H96:Q96" si="26">SUM(H70,H95)</f>
        <v>242570</v>
      </c>
      <c r="I96" s="30">
        <f t="shared" si="26"/>
        <v>275761</v>
      </c>
      <c r="J96" s="30">
        <f t="shared" si="26"/>
        <v>18086</v>
      </c>
      <c r="K96" s="30">
        <f t="shared" si="26"/>
        <v>293847</v>
      </c>
      <c r="L96" s="76">
        <f>SUM(L70,L95)</f>
        <v>250718</v>
      </c>
      <c r="M96" s="30">
        <f t="shared" si="26"/>
        <v>48252</v>
      </c>
      <c r="N96" s="30">
        <f t="shared" si="26"/>
        <v>57629</v>
      </c>
      <c r="O96" s="30">
        <f t="shared" si="26"/>
        <v>8068</v>
      </c>
      <c r="P96" s="30">
        <f t="shared" si="26"/>
        <v>65697</v>
      </c>
      <c r="Q96" s="76">
        <f t="shared" si="26"/>
        <v>48636</v>
      </c>
      <c r="R96" s="31"/>
      <c r="S96" s="31"/>
      <c r="T96" s="31"/>
      <c r="U96" s="33"/>
    </row>
    <row r="97" spans="1:22" ht="16.899999999999999" customHeight="1" x14ac:dyDescent="0.25">
      <c r="A97" s="104" t="s">
        <v>43</v>
      </c>
      <c r="B97" s="105"/>
      <c r="C97" s="29">
        <f>SUM(H97,M97,C195,H195,M195,Q195,C293,H293,M293,Q293,C391,H391)</f>
        <v>2612047</v>
      </c>
      <c r="D97" s="29">
        <f>SUM(I97,N97,D195,I195,N195,R195,D293,I293,N293,R293,D391,I391)</f>
        <v>2965648</v>
      </c>
      <c r="E97" s="29">
        <f>SUM(J97,O97,E195,J195,O195,S195,E293,J293,O293,S293,E391,J391)</f>
        <v>-207873</v>
      </c>
      <c r="F97" s="29">
        <f>SUM(K97,P97,F195,K195,P195,T195,F293,K293,P293,T293,F391,K391)</f>
        <v>2757775</v>
      </c>
      <c r="G97" s="77">
        <f>SUM(L97,Q97,G195,L195,Q195,U195,G293,L293,Q293,U293,G391,L391)</f>
        <v>2686552</v>
      </c>
      <c r="H97" s="29">
        <v>1591904</v>
      </c>
      <c r="I97" s="29">
        <v>1857973</v>
      </c>
      <c r="J97" s="29">
        <f>75359+504</f>
        <v>75863</v>
      </c>
      <c r="K97" s="29">
        <f>SUM(I97:J97)</f>
        <v>1933836</v>
      </c>
      <c r="L97" s="77">
        <v>1932573</v>
      </c>
      <c r="M97" s="29">
        <v>222817</v>
      </c>
      <c r="N97" s="29">
        <v>250643</v>
      </c>
      <c r="O97" s="29">
        <f>7260+65</f>
        <v>7325</v>
      </c>
      <c r="P97" s="29">
        <f>SUM(N97:O97)</f>
        <v>257968</v>
      </c>
      <c r="Q97" s="77">
        <v>256896</v>
      </c>
      <c r="R97" s="15"/>
      <c r="S97" s="15"/>
      <c r="T97" s="15"/>
    </row>
    <row r="98" spans="1:22" ht="16.899999999999999" customHeight="1" x14ac:dyDescent="0.25">
      <c r="A98" s="104" t="s">
        <v>44</v>
      </c>
      <c r="B98" s="105"/>
      <c r="C98" s="29">
        <f>SUM(H98,M98,C196,H196,M196,Q196,C294,H294,M294,Q294,C392,H392)</f>
        <v>1000891</v>
      </c>
      <c r="D98" s="29">
        <f>SUM(I98,N98,D196,I196,N196,R196,D294,I294,N294,R294,D392,I392)</f>
        <v>1009661</v>
      </c>
      <c r="E98" s="29">
        <f>SUM(J98,O98,E196,J196,O196,S196,E294,J294,O294,S294,E392,J392)</f>
        <v>-137758</v>
      </c>
      <c r="F98" s="29">
        <f>SUM(K98,P98,F196,K196,P196,T196,F294,K294,P294,T294,F392,K392)</f>
        <v>871903</v>
      </c>
      <c r="G98" s="75">
        <f>+L98+Q98+G196+L196+Q196+G294+L294+Q294+V294+G392+L392</f>
        <v>867290</v>
      </c>
      <c r="H98" s="29">
        <v>622260</v>
      </c>
      <c r="I98" s="29">
        <v>623640</v>
      </c>
      <c r="J98" s="29">
        <v>-12784</v>
      </c>
      <c r="K98" s="29">
        <f>SUM(I98:J98)</f>
        <v>610856</v>
      </c>
      <c r="L98" s="77">
        <v>609907</v>
      </c>
      <c r="M98" s="29">
        <v>96932</v>
      </c>
      <c r="N98" s="29">
        <v>96932</v>
      </c>
      <c r="O98" s="29">
        <v>-4166</v>
      </c>
      <c r="P98" s="29">
        <f>SUM(N98:O98)</f>
        <v>92766</v>
      </c>
      <c r="Q98" s="77">
        <v>92345</v>
      </c>
      <c r="R98" s="15"/>
      <c r="S98" s="15"/>
      <c r="T98" s="15"/>
    </row>
    <row r="99" spans="1:22" ht="20.25" customHeight="1" x14ac:dyDescent="0.25">
      <c r="A99" s="104" t="s">
        <v>10</v>
      </c>
      <c r="B99" s="105"/>
      <c r="C99" s="29">
        <f>SUM(H99,M99,C197,H197,M197,R197,C295,H295,M295,R295,C393,H393)</f>
        <v>22854260</v>
      </c>
      <c r="D99" s="29">
        <f>SUM(I99,N99,D197,I197,N197,S197,D295,I295,N295,S295,D393,I393)</f>
        <v>27970782</v>
      </c>
      <c r="E99" s="29">
        <f>SUM(J99,O99,E197,J197,O197,S197,E295,J295,O295,S295,E393,J393)</f>
        <v>-903919</v>
      </c>
      <c r="F99" s="29">
        <f>SUM(K99,P99,F197,K197,P197,U197,F295,K295,P295,U295,F393,K393)</f>
        <v>20442345</v>
      </c>
      <c r="G99" s="77">
        <f t="shared" ref="G99:Q99" si="27">SUM(G96:G98)</f>
        <v>17179075</v>
      </c>
      <c r="H99" s="29">
        <f t="shared" si="27"/>
        <v>2456734</v>
      </c>
      <c r="I99" s="29">
        <f t="shared" si="27"/>
        <v>2757374</v>
      </c>
      <c r="J99" s="29">
        <f t="shared" si="27"/>
        <v>81165</v>
      </c>
      <c r="K99" s="29">
        <f>SUM(K96:K98)</f>
        <v>2838539</v>
      </c>
      <c r="L99" s="77">
        <f>SUM(L96:L98)</f>
        <v>2793198</v>
      </c>
      <c r="M99" s="29">
        <f t="shared" si="27"/>
        <v>368001</v>
      </c>
      <c r="N99" s="29">
        <f t="shared" si="27"/>
        <v>405204</v>
      </c>
      <c r="O99" s="29">
        <f t="shared" si="27"/>
        <v>11227</v>
      </c>
      <c r="P99" s="29">
        <f t="shared" si="27"/>
        <v>416431</v>
      </c>
      <c r="Q99" s="77">
        <f t="shared" si="27"/>
        <v>397877</v>
      </c>
      <c r="R99" s="15"/>
      <c r="S99" s="15"/>
      <c r="T99" s="15"/>
    </row>
    <row r="100" spans="1:22" ht="15" x14ac:dyDescent="0.2">
      <c r="B100" s="32"/>
      <c r="R100" s="1"/>
      <c r="S100" s="1"/>
      <c r="T100" s="4" t="s">
        <v>16</v>
      </c>
    </row>
    <row r="101" spans="1:22" ht="15" customHeight="1" x14ac:dyDescent="0.2">
      <c r="A101" s="112" t="s">
        <v>149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</row>
    <row r="102" spans="1:22" ht="15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133"/>
      <c r="N102" s="133"/>
      <c r="O102" s="133"/>
      <c r="P102" s="133"/>
      <c r="Q102" s="133"/>
      <c r="R102" s="1"/>
      <c r="S102" s="9"/>
      <c r="T102" s="9" t="s">
        <v>17</v>
      </c>
    </row>
    <row r="103" spans="1:22" ht="12.6" customHeight="1" x14ac:dyDescent="0.2">
      <c r="A103" s="121" t="s">
        <v>60</v>
      </c>
      <c r="B103" s="115" t="s">
        <v>2</v>
      </c>
      <c r="C103" s="123" t="s">
        <v>1</v>
      </c>
      <c r="D103" s="124"/>
      <c r="E103" s="124"/>
      <c r="F103" s="124"/>
      <c r="G103" s="125"/>
      <c r="H103" s="123" t="s">
        <v>34</v>
      </c>
      <c r="I103" s="124"/>
      <c r="J103" s="124"/>
      <c r="K103" s="124"/>
      <c r="L103" s="125"/>
      <c r="M103" s="117" t="s">
        <v>41</v>
      </c>
      <c r="N103" s="118"/>
      <c r="O103" s="118"/>
      <c r="P103" s="118"/>
      <c r="Q103" s="118"/>
      <c r="R103" s="118"/>
      <c r="S103" s="118"/>
      <c r="T103" s="118"/>
      <c r="U103" s="118"/>
      <c r="V103" s="119"/>
    </row>
    <row r="104" spans="1:22" ht="12.6" customHeight="1" x14ac:dyDescent="0.2">
      <c r="A104" s="121"/>
      <c r="B104" s="122"/>
      <c r="C104" s="126"/>
      <c r="D104" s="127"/>
      <c r="E104" s="127"/>
      <c r="F104" s="127"/>
      <c r="G104" s="128"/>
      <c r="H104" s="126"/>
      <c r="I104" s="127"/>
      <c r="J104" s="127"/>
      <c r="K104" s="127"/>
      <c r="L104" s="128"/>
      <c r="M104" s="126" t="s">
        <v>42</v>
      </c>
      <c r="N104" s="127"/>
      <c r="O104" s="127"/>
      <c r="P104" s="127"/>
      <c r="Q104" s="128"/>
      <c r="R104" s="117" t="s">
        <v>6</v>
      </c>
      <c r="S104" s="118"/>
      <c r="T104" s="118"/>
      <c r="U104" s="118"/>
      <c r="V104" s="119"/>
    </row>
    <row r="105" spans="1:22" ht="25.9" customHeight="1" x14ac:dyDescent="0.2">
      <c r="A105" s="121"/>
      <c r="B105" s="116"/>
      <c r="C105" s="17" t="s">
        <v>150</v>
      </c>
      <c r="D105" s="10" t="s">
        <v>39</v>
      </c>
      <c r="E105" s="10" t="s">
        <v>40</v>
      </c>
      <c r="F105" s="10" t="s">
        <v>39</v>
      </c>
      <c r="G105" s="71" t="s">
        <v>153</v>
      </c>
      <c r="H105" s="17" t="s">
        <v>150</v>
      </c>
      <c r="I105" s="10" t="s">
        <v>39</v>
      </c>
      <c r="J105" s="10" t="s">
        <v>40</v>
      </c>
      <c r="K105" s="10" t="s">
        <v>39</v>
      </c>
      <c r="L105" s="71" t="s">
        <v>153</v>
      </c>
      <c r="M105" s="17" t="s">
        <v>150</v>
      </c>
      <c r="N105" s="10" t="s">
        <v>39</v>
      </c>
      <c r="O105" s="10" t="s">
        <v>40</v>
      </c>
      <c r="P105" s="10" t="s">
        <v>39</v>
      </c>
      <c r="Q105" s="71" t="s">
        <v>153</v>
      </c>
      <c r="R105" s="17" t="s">
        <v>150</v>
      </c>
      <c r="S105" s="10" t="s">
        <v>39</v>
      </c>
      <c r="T105" s="10" t="s">
        <v>40</v>
      </c>
      <c r="U105" s="10" t="s">
        <v>39</v>
      </c>
      <c r="V105" s="71" t="s">
        <v>153</v>
      </c>
    </row>
    <row r="106" spans="1:22" ht="21.75" customHeight="1" x14ac:dyDescent="0.2">
      <c r="A106" s="107" t="s">
        <v>12</v>
      </c>
      <c r="B106" s="108"/>
      <c r="C106" s="10"/>
      <c r="D106" s="10"/>
      <c r="E106" s="10"/>
      <c r="F106" s="10"/>
      <c r="G106" s="71"/>
      <c r="H106" s="10"/>
      <c r="I106" s="10"/>
      <c r="J106" s="10"/>
      <c r="K106" s="10"/>
      <c r="L106" s="71"/>
      <c r="M106" s="10"/>
      <c r="N106" s="10"/>
      <c r="O106" s="10"/>
      <c r="P106" s="35"/>
      <c r="Q106" s="81"/>
      <c r="R106" s="36"/>
      <c r="S106" s="35"/>
      <c r="T106" s="36"/>
      <c r="U106" s="37"/>
      <c r="V106" s="84"/>
    </row>
    <row r="107" spans="1:22" ht="12.75" customHeight="1" x14ac:dyDescent="0.2">
      <c r="A107" s="52" t="s">
        <v>61</v>
      </c>
      <c r="B107" s="56" t="s">
        <v>32</v>
      </c>
      <c r="C107" s="58">
        <v>374018</v>
      </c>
      <c r="D107" s="58">
        <v>384668</v>
      </c>
      <c r="E107" s="54">
        <v>1150</v>
      </c>
      <c r="F107" s="54">
        <f>SUM(D107:E107)</f>
        <v>385818</v>
      </c>
      <c r="G107" s="72">
        <f>589826-146108</f>
        <v>443718</v>
      </c>
      <c r="H107" s="19"/>
      <c r="I107" s="19"/>
      <c r="J107" s="19"/>
      <c r="K107" s="19"/>
      <c r="L107" s="72"/>
      <c r="M107" s="19"/>
      <c r="N107" s="19"/>
      <c r="O107" s="19"/>
      <c r="P107" s="19"/>
      <c r="Q107" s="72"/>
      <c r="R107" s="19"/>
      <c r="S107" s="19"/>
      <c r="T107" s="19"/>
      <c r="U107" s="37"/>
      <c r="V107" s="84"/>
    </row>
    <row r="108" spans="1:22" ht="12.75" customHeight="1" x14ac:dyDescent="0.2">
      <c r="A108" s="52" t="s">
        <v>62</v>
      </c>
      <c r="B108" s="57" t="s">
        <v>22</v>
      </c>
      <c r="C108" s="58">
        <v>1461</v>
      </c>
      <c r="D108" s="58">
        <v>1461</v>
      </c>
      <c r="E108" s="54">
        <v>-82</v>
      </c>
      <c r="F108" s="54">
        <f t="shared" ref="F108:F150" si="28">SUM(D108:E108)</f>
        <v>1379</v>
      </c>
      <c r="G108" s="72">
        <v>505</v>
      </c>
      <c r="H108" s="19"/>
      <c r="I108" s="19"/>
      <c r="J108" s="19"/>
      <c r="K108" s="19"/>
      <c r="L108" s="72"/>
      <c r="M108" s="19"/>
      <c r="N108" s="19"/>
      <c r="O108" s="19"/>
      <c r="P108" s="19"/>
      <c r="Q108" s="72"/>
      <c r="R108" s="19"/>
      <c r="S108" s="19"/>
      <c r="T108" s="19"/>
      <c r="U108" s="37"/>
      <c r="V108" s="84"/>
    </row>
    <row r="109" spans="1:22" ht="12.75" customHeight="1" x14ac:dyDescent="0.2">
      <c r="A109" s="52" t="s">
        <v>63</v>
      </c>
      <c r="B109" s="53" t="s">
        <v>23</v>
      </c>
      <c r="C109" s="58">
        <v>404104</v>
      </c>
      <c r="D109" s="58">
        <v>422706</v>
      </c>
      <c r="E109" s="54">
        <v>-358000</v>
      </c>
      <c r="F109" s="54">
        <f t="shared" si="28"/>
        <v>64706</v>
      </c>
      <c r="G109" s="72">
        <v>64441</v>
      </c>
      <c r="H109" s="19"/>
      <c r="I109" s="19"/>
      <c r="J109" s="19"/>
      <c r="K109" s="19"/>
      <c r="L109" s="72"/>
      <c r="M109" s="19"/>
      <c r="N109" s="19"/>
      <c r="O109" s="19"/>
      <c r="P109" s="19"/>
      <c r="Q109" s="72"/>
      <c r="R109" s="19"/>
      <c r="S109" s="19"/>
      <c r="T109" s="19"/>
      <c r="U109" s="37"/>
      <c r="V109" s="84"/>
    </row>
    <row r="110" spans="1:22" ht="12.75" customHeight="1" x14ac:dyDescent="0.2">
      <c r="A110" s="52" t="s">
        <v>64</v>
      </c>
      <c r="B110" s="53" t="s">
        <v>8</v>
      </c>
      <c r="C110" s="58">
        <v>5588</v>
      </c>
      <c r="D110" s="58">
        <v>5588</v>
      </c>
      <c r="E110" s="54"/>
      <c r="F110" s="54">
        <f t="shared" si="28"/>
        <v>5588</v>
      </c>
      <c r="G110" s="72">
        <v>2651</v>
      </c>
      <c r="H110" s="19"/>
      <c r="I110" s="19"/>
      <c r="J110" s="19"/>
      <c r="K110" s="19"/>
      <c r="L110" s="72"/>
      <c r="M110" s="19"/>
      <c r="N110" s="19"/>
      <c r="O110" s="19"/>
      <c r="P110" s="19"/>
      <c r="Q110" s="72"/>
      <c r="R110" s="19"/>
      <c r="S110" s="19"/>
      <c r="T110" s="19"/>
      <c r="U110" s="37"/>
      <c r="V110" s="84"/>
    </row>
    <row r="111" spans="1:22" ht="12.75" customHeight="1" x14ac:dyDescent="0.2">
      <c r="A111" s="51" t="s">
        <v>65</v>
      </c>
      <c r="B111" s="56" t="s">
        <v>106</v>
      </c>
      <c r="C111" s="58"/>
      <c r="D111" s="58"/>
      <c r="E111" s="54"/>
      <c r="F111" s="54">
        <f t="shared" si="28"/>
        <v>0</v>
      </c>
      <c r="G111" s="72"/>
      <c r="H111" s="19"/>
      <c r="I111" s="19"/>
      <c r="J111" s="19"/>
      <c r="K111" s="19"/>
      <c r="L111" s="72"/>
      <c r="M111" s="19"/>
      <c r="N111" s="19"/>
      <c r="O111" s="19"/>
      <c r="P111" s="19"/>
      <c r="Q111" s="72"/>
      <c r="R111" s="19"/>
      <c r="S111" s="19"/>
      <c r="T111" s="19"/>
      <c r="U111" s="37"/>
      <c r="V111" s="84"/>
    </row>
    <row r="112" spans="1:22" ht="12.75" customHeight="1" x14ac:dyDescent="0.2">
      <c r="A112" s="51" t="s">
        <v>66</v>
      </c>
      <c r="B112" s="56" t="s">
        <v>53</v>
      </c>
      <c r="C112" s="58"/>
      <c r="D112" s="58"/>
      <c r="E112" s="54"/>
      <c r="F112" s="54">
        <f t="shared" si="28"/>
        <v>0</v>
      </c>
      <c r="G112" s="72"/>
      <c r="H112" s="19"/>
      <c r="I112" s="19"/>
      <c r="J112" s="19"/>
      <c r="K112" s="19"/>
      <c r="L112" s="72"/>
      <c r="M112" s="19"/>
      <c r="N112" s="19"/>
      <c r="O112" s="19"/>
      <c r="P112" s="19"/>
      <c r="Q112" s="72"/>
      <c r="R112" s="19"/>
      <c r="S112" s="19"/>
      <c r="T112" s="19"/>
      <c r="U112" s="37"/>
      <c r="V112" s="84"/>
    </row>
    <row r="113" spans="1:22" ht="12.75" customHeight="1" x14ac:dyDescent="0.2">
      <c r="A113" s="52" t="s">
        <v>67</v>
      </c>
      <c r="B113" s="53" t="s">
        <v>24</v>
      </c>
      <c r="C113" s="58">
        <v>535</v>
      </c>
      <c r="D113" s="58">
        <v>535</v>
      </c>
      <c r="E113" s="54"/>
      <c r="F113" s="54">
        <f t="shared" si="28"/>
        <v>535</v>
      </c>
      <c r="G113" s="72">
        <v>13</v>
      </c>
      <c r="H113" s="19"/>
      <c r="I113" s="19"/>
      <c r="J113" s="19"/>
      <c r="K113" s="19"/>
      <c r="L113" s="72"/>
      <c r="M113" s="19"/>
      <c r="N113" s="19"/>
      <c r="O113" s="19"/>
      <c r="P113" s="19"/>
      <c r="Q113" s="72"/>
      <c r="R113" s="19"/>
      <c r="S113" s="19"/>
      <c r="T113" s="19"/>
      <c r="U113" s="37"/>
      <c r="V113" s="84"/>
    </row>
    <row r="114" spans="1:22" ht="12.75" customHeight="1" x14ac:dyDescent="0.2">
      <c r="A114" s="52" t="s">
        <v>138</v>
      </c>
      <c r="B114" s="53" t="s">
        <v>139</v>
      </c>
      <c r="C114" s="58">
        <v>140</v>
      </c>
      <c r="D114" s="58">
        <v>140</v>
      </c>
      <c r="E114" s="54"/>
      <c r="F114" s="54">
        <f t="shared" si="28"/>
        <v>140</v>
      </c>
      <c r="G114" s="72">
        <v>48</v>
      </c>
      <c r="H114" s="19"/>
      <c r="I114" s="19"/>
      <c r="J114" s="19"/>
      <c r="K114" s="19"/>
      <c r="L114" s="72"/>
      <c r="M114" s="19"/>
      <c r="N114" s="19"/>
      <c r="O114" s="19"/>
      <c r="P114" s="19"/>
      <c r="Q114" s="72"/>
      <c r="R114" s="19"/>
      <c r="S114" s="19"/>
      <c r="T114" s="19"/>
      <c r="U114" s="37"/>
      <c r="V114" s="84"/>
    </row>
    <row r="115" spans="1:22" ht="12.75" customHeight="1" x14ac:dyDescent="0.2">
      <c r="A115" s="52" t="s">
        <v>68</v>
      </c>
      <c r="B115" s="53" t="s">
        <v>107</v>
      </c>
      <c r="C115" s="58">
        <v>11584</v>
      </c>
      <c r="D115" s="58">
        <v>11584</v>
      </c>
      <c r="E115" s="54">
        <f>-205-3456</f>
        <v>-3661</v>
      </c>
      <c r="F115" s="54">
        <f t="shared" si="28"/>
        <v>7923</v>
      </c>
      <c r="G115" s="72">
        <v>7568</v>
      </c>
      <c r="H115" s="19"/>
      <c r="I115" s="19"/>
      <c r="J115" s="19"/>
      <c r="K115" s="19"/>
      <c r="L115" s="72"/>
      <c r="M115" s="19"/>
      <c r="N115" s="19"/>
      <c r="O115" s="19"/>
      <c r="P115" s="19"/>
      <c r="Q115" s="72"/>
      <c r="R115" s="19"/>
      <c r="S115" s="19"/>
      <c r="T115" s="19"/>
      <c r="U115" s="37"/>
      <c r="V115" s="84"/>
    </row>
    <row r="116" spans="1:22" ht="12.75" customHeight="1" x14ac:dyDescent="0.2">
      <c r="A116" s="52" t="s">
        <v>69</v>
      </c>
      <c r="B116" s="53" t="s">
        <v>25</v>
      </c>
      <c r="C116" s="58"/>
      <c r="D116" s="58"/>
      <c r="E116" s="54"/>
      <c r="F116" s="54">
        <f t="shared" si="28"/>
        <v>0</v>
      </c>
      <c r="G116" s="72"/>
      <c r="H116" s="19"/>
      <c r="I116" s="19"/>
      <c r="J116" s="19"/>
      <c r="K116" s="19"/>
      <c r="L116" s="72"/>
      <c r="M116" s="19"/>
      <c r="N116" s="19"/>
      <c r="O116" s="19"/>
      <c r="P116" s="19"/>
      <c r="Q116" s="72"/>
      <c r="R116" s="19"/>
      <c r="S116" s="19"/>
      <c r="T116" s="19"/>
      <c r="U116" s="37"/>
      <c r="V116" s="84"/>
    </row>
    <row r="117" spans="1:22" ht="12.75" customHeight="1" x14ac:dyDescent="0.2">
      <c r="A117" s="52" t="s">
        <v>108</v>
      </c>
      <c r="B117" s="53" t="s">
        <v>109</v>
      </c>
      <c r="C117" s="58">
        <v>3000</v>
      </c>
      <c r="D117" s="58">
        <v>51978</v>
      </c>
      <c r="E117" s="54">
        <f>953+949-45000</f>
        <v>-43098</v>
      </c>
      <c r="F117" s="54">
        <f t="shared" si="28"/>
        <v>8880</v>
      </c>
      <c r="G117" s="72">
        <v>8072</v>
      </c>
      <c r="H117" s="19"/>
      <c r="I117" s="19"/>
      <c r="J117" s="19"/>
      <c r="K117" s="19"/>
      <c r="L117" s="72"/>
      <c r="M117" s="19"/>
      <c r="N117" s="19"/>
      <c r="O117" s="19"/>
      <c r="P117" s="19"/>
      <c r="Q117" s="72"/>
      <c r="R117" s="19"/>
      <c r="S117" s="19"/>
      <c r="T117" s="19"/>
      <c r="U117" s="37"/>
      <c r="V117" s="84"/>
    </row>
    <row r="118" spans="1:22" ht="12.75" customHeight="1" x14ac:dyDescent="0.2">
      <c r="A118" s="52" t="s">
        <v>110</v>
      </c>
      <c r="B118" s="53" t="s">
        <v>111</v>
      </c>
      <c r="C118" s="58">
        <v>7193</v>
      </c>
      <c r="D118" s="58">
        <v>7193</v>
      </c>
      <c r="E118" s="54"/>
      <c r="F118" s="54">
        <f t="shared" si="28"/>
        <v>7193</v>
      </c>
      <c r="G118" s="72">
        <v>6565</v>
      </c>
      <c r="H118" s="19"/>
      <c r="I118" s="19"/>
      <c r="J118" s="19"/>
      <c r="K118" s="19"/>
      <c r="L118" s="72"/>
      <c r="M118" s="19"/>
      <c r="N118" s="19"/>
      <c r="O118" s="19"/>
      <c r="P118" s="19"/>
      <c r="Q118" s="72"/>
      <c r="R118" s="19"/>
      <c r="S118" s="19"/>
      <c r="T118" s="19"/>
      <c r="U118" s="37"/>
      <c r="V118" s="84"/>
    </row>
    <row r="119" spans="1:22" ht="12.75" customHeight="1" x14ac:dyDescent="0.2">
      <c r="A119" s="52" t="s">
        <v>70</v>
      </c>
      <c r="B119" s="53" t="s">
        <v>26</v>
      </c>
      <c r="C119" s="58">
        <v>64770</v>
      </c>
      <c r="D119" s="58">
        <v>64770</v>
      </c>
      <c r="E119" s="54">
        <f>-618-63000</f>
        <v>-63618</v>
      </c>
      <c r="F119" s="54">
        <f t="shared" si="28"/>
        <v>1152</v>
      </c>
      <c r="G119" s="72">
        <v>485</v>
      </c>
      <c r="H119" s="19"/>
      <c r="I119" s="19"/>
      <c r="J119" s="19"/>
      <c r="K119" s="19"/>
      <c r="L119" s="72"/>
      <c r="M119" s="19"/>
      <c r="N119" s="19"/>
      <c r="O119" s="19"/>
      <c r="P119" s="19"/>
      <c r="Q119" s="72"/>
      <c r="R119" s="19"/>
      <c r="S119" s="19"/>
      <c r="T119" s="19"/>
      <c r="U119" s="37"/>
      <c r="V119" s="84"/>
    </row>
    <row r="120" spans="1:22" ht="12.75" customHeight="1" x14ac:dyDescent="0.2">
      <c r="A120" s="52" t="s">
        <v>71</v>
      </c>
      <c r="B120" s="53" t="s">
        <v>54</v>
      </c>
      <c r="C120" s="58">
        <v>12700</v>
      </c>
      <c r="D120" s="58">
        <v>12700</v>
      </c>
      <c r="E120" s="54">
        <v>-12700</v>
      </c>
      <c r="F120" s="54">
        <f t="shared" si="28"/>
        <v>0</v>
      </c>
      <c r="G120" s="72"/>
      <c r="H120" s="19"/>
      <c r="I120" s="19"/>
      <c r="J120" s="19"/>
      <c r="K120" s="19"/>
      <c r="L120" s="72"/>
      <c r="M120" s="19"/>
      <c r="N120" s="19"/>
      <c r="O120" s="19"/>
      <c r="P120" s="19"/>
      <c r="Q120" s="72"/>
      <c r="R120" s="19"/>
      <c r="S120" s="19"/>
      <c r="T120" s="19"/>
      <c r="U120" s="37"/>
      <c r="V120" s="84"/>
    </row>
    <row r="121" spans="1:22" ht="12.75" customHeight="1" x14ac:dyDescent="0.2">
      <c r="A121" s="52" t="s">
        <v>112</v>
      </c>
      <c r="B121" s="53" t="s">
        <v>113</v>
      </c>
      <c r="C121" s="58">
        <v>13795</v>
      </c>
      <c r="D121" s="58">
        <v>13795</v>
      </c>
      <c r="E121" s="54">
        <v>-12000</v>
      </c>
      <c r="F121" s="54">
        <f t="shared" si="28"/>
        <v>1795</v>
      </c>
      <c r="G121" s="72">
        <v>915</v>
      </c>
      <c r="H121" s="19"/>
      <c r="I121" s="19"/>
      <c r="J121" s="19"/>
      <c r="K121" s="19"/>
      <c r="L121" s="72"/>
      <c r="M121" s="19"/>
      <c r="N121" s="19"/>
      <c r="O121" s="19"/>
      <c r="P121" s="19"/>
      <c r="Q121" s="72"/>
      <c r="R121" s="19"/>
      <c r="S121" s="19"/>
      <c r="T121" s="19"/>
      <c r="U121" s="37"/>
      <c r="V121" s="84"/>
    </row>
    <row r="122" spans="1:22" ht="12.75" customHeight="1" x14ac:dyDescent="0.2">
      <c r="A122" s="52" t="s">
        <v>73</v>
      </c>
      <c r="B122" s="53" t="s">
        <v>72</v>
      </c>
      <c r="C122" s="58">
        <v>36830</v>
      </c>
      <c r="D122" s="58">
        <v>42031</v>
      </c>
      <c r="E122" s="54">
        <v>-14000</v>
      </c>
      <c r="F122" s="54">
        <f t="shared" si="28"/>
        <v>28031</v>
      </c>
      <c r="G122" s="72">
        <v>27737</v>
      </c>
      <c r="H122" s="19"/>
      <c r="I122" s="19"/>
      <c r="J122" s="19"/>
      <c r="K122" s="19"/>
      <c r="L122" s="72"/>
      <c r="M122" s="19"/>
      <c r="N122" s="19"/>
      <c r="O122" s="19"/>
      <c r="P122" s="19"/>
      <c r="Q122" s="72"/>
      <c r="R122" s="19"/>
      <c r="S122" s="19"/>
      <c r="T122" s="19"/>
      <c r="U122" s="37"/>
      <c r="V122" s="84"/>
    </row>
    <row r="123" spans="1:22" ht="12.75" customHeight="1" x14ac:dyDescent="0.2">
      <c r="A123" s="52" t="s">
        <v>74</v>
      </c>
      <c r="B123" s="53" t="s">
        <v>114</v>
      </c>
      <c r="C123" s="58">
        <v>10172</v>
      </c>
      <c r="D123" s="58">
        <v>10172</v>
      </c>
      <c r="E123" s="54">
        <v>-5000</v>
      </c>
      <c r="F123" s="54">
        <f t="shared" si="28"/>
        <v>5172</v>
      </c>
      <c r="G123" s="72">
        <v>5006</v>
      </c>
      <c r="H123" s="19"/>
      <c r="I123" s="19"/>
      <c r="J123" s="19"/>
      <c r="K123" s="19"/>
      <c r="L123" s="72"/>
      <c r="M123" s="19"/>
      <c r="N123" s="19"/>
      <c r="O123" s="19"/>
      <c r="P123" s="19"/>
      <c r="Q123" s="72"/>
      <c r="R123" s="19"/>
      <c r="S123" s="19"/>
      <c r="T123" s="19"/>
      <c r="U123" s="37"/>
      <c r="V123" s="84"/>
    </row>
    <row r="124" spans="1:22" ht="12.75" customHeight="1" x14ac:dyDescent="0.2">
      <c r="A124" s="52" t="s">
        <v>75</v>
      </c>
      <c r="B124" s="53" t="s">
        <v>45</v>
      </c>
      <c r="C124" s="58">
        <v>7620</v>
      </c>
      <c r="D124" s="58">
        <v>7620</v>
      </c>
      <c r="E124" s="54">
        <v>-5000</v>
      </c>
      <c r="F124" s="54">
        <f t="shared" si="28"/>
        <v>2620</v>
      </c>
      <c r="G124" s="72">
        <v>2058</v>
      </c>
      <c r="H124" s="19"/>
      <c r="I124" s="19"/>
      <c r="J124" s="19"/>
      <c r="K124" s="19"/>
      <c r="L124" s="72"/>
      <c r="M124" s="19"/>
      <c r="N124" s="19"/>
      <c r="O124" s="19"/>
      <c r="P124" s="19"/>
      <c r="Q124" s="72"/>
      <c r="R124" s="19"/>
      <c r="S124" s="19"/>
      <c r="T124" s="19"/>
      <c r="U124" s="37"/>
      <c r="V124" s="84"/>
    </row>
    <row r="125" spans="1:22" ht="12.75" customHeight="1" x14ac:dyDescent="0.2">
      <c r="A125" s="52" t="s">
        <v>76</v>
      </c>
      <c r="B125" s="53" t="s">
        <v>50</v>
      </c>
      <c r="C125" s="58">
        <v>47562</v>
      </c>
      <c r="D125" s="58">
        <v>47562</v>
      </c>
      <c r="E125" s="54">
        <f>-772-38000</f>
        <v>-38772</v>
      </c>
      <c r="F125" s="54">
        <f t="shared" si="28"/>
        <v>8790</v>
      </c>
      <c r="G125" s="72">
        <v>8183</v>
      </c>
      <c r="H125" s="19"/>
      <c r="I125" s="19"/>
      <c r="J125" s="19"/>
      <c r="K125" s="19"/>
      <c r="L125" s="72"/>
      <c r="M125" s="19"/>
      <c r="N125" s="19"/>
      <c r="O125" s="19"/>
      <c r="P125" s="19"/>
      <c r="Q125" s="72"/>
      <c r="R125" s="19"/>
      <c r="S125" s="19"/>
      <c r="T125" s="19"/>
      <c r="U125" s="37"/>
      <c r="V125" s="84"/>
    </row>
    <row r="126" spans="1:22" ht="12.75" customHeight="1" x14ac:dyDescent="0.2">
      <c r="A126" s="52" t="s">
        <v>77</v>
      </c>
      <c r="B126" s="53" t="s">
        <v>55</v>
      </c>
      <c r="C126" s="58">
        <v>73085</v>
      </c>
      <c r="D126" s="58">
        <v>73085</v>
      </c>
      <c r="E126" s="54">
        <f>-3683+1016-31546-37000</f>
        <v>-71213</v>
      </c>
      <c r="F126" s="54">
        <f t="shared" si="28"/>
        <v>1872</v>
      </c>
      <c r="G126" s="72">
        <v>1318</v>
      </c>
      <c r="H126" s="19"/>
      <c r="I126" s="19"/>
      <c r="J126" s="19"/>
      <c r="K126" s="19"/>
      <c r="L126" s="72"/>
      <c r="M126" s="19"/>
      <c r="N126" s="19"/>
      <c r="O126" s="19"/>
      <c r="P126" s="19"/>
      <c r="Q126" s="72"/>
      <c r="R126" s="19"/>
      <c r="S126" s="19"/>
      <c r="T126" s="19"/>
      <c r="U126" s="37"/>
      <c r="V126" s="84"/>
    </row>
    <row r="127" spans="1:22" ht="12.75" customHeight="1" x14ac:dyDescent="0.2">
      <c r="A127" s="52" t="s">
        <v>78</v>
      </c>
      <c r="B127" s="53" t="s">
        <v>46</v>
      </c>
      <c r="C127" s="58">
        <v>10225</v>
      </c>
      <c r="D127" s="58">
        <v>10225</v>
      </c>
      <c r="E127" s="54">
        <v>-10000</v>
      </c>
      <c r="F127" s="54">
        <f t="shared" si="28"/>
        <v>225</v>
      </c>
      <c r="G127" s="72"/>
      <c r="H127" s="19"/>
      <c r="I127" s="19"/>
      <c r="J127" s="19"/>
      <c r="K127" s="19"/>
      <c r="L127" s="72"/>
      <c r="M127" s="19"/>
      <c r="N127" s="19"/>
      <c r="O127" s="19"/>
      <c r="P127" s="19"/>
      <c r="Q127" s="72"/>
      <c r="R127" s="19"/>
      <c r="S127" s="19"/>
      <c r="T127" s="19"/>
      <c r="U127" s="37"/>
      <c r="V127" s="84"/>
    </row>
    <row r="128" spans="1:22" ht="12.75" customHeight="1" x14ac:dyDescent="0.2">
      <c r="A128" s="52" t="s">
        <v>79</v>
      </c>
      <c r="B128" s="53" t="s">
        <v>115</v>
      </c>
      <c r="C128" s="58">
        <v>11960</v>
      </c>
      <c r="D128" s="58">
        <v>11960</v>
      </c>
      <c r="E128" s="54">
        <v>-10000</v>
      </c>
      <c r="F128" s="54">
        <f t="shared" si="28"/>
        <v>1960</v>
      </c>
      <c r="G128" s="72">
        <v>1638</v>
      </c>
      <c r="H128" s="19"/>
      <c r="I128" s="19"/>
      <c r="J128" s="19"/>
      <c r="K128" s="19"/>
      <c r="L128" s="72"/>
      <c r="M128" s="19"/>
      <c r="N128" s="19"/>
      <c r="O128" s="19"/>
      <c r="P128" s="19"/>
      <c r="Q128" s="72"/>
      <c r="R128" s="19"/>
      <c r="S128" s="19"/>
      <c r="T128" s="19"/>
      <c r="U128" s="37"/>
      <c r="V128" s="84"/>
    </row>
    <row r="129" spans="1:22" ht="12.75" customHeight="1" x14ac:dyDescent="0.2">
      <c r="A129" s="52" t="s">
        <v>80</v>
      </c>
      <c r="B129" s="53" t="s">
        <v>59</v>
      </c>
      <c r="C129" s="58">
        <v>30861</v>
      </c>
      <c r="D129" s="58">
        <v>30861</v>
      </c>
      <c r="E129" s="54">
        <v>-20000</v>
      </c>
      <c r="F129" s="54">
        <f t="shared" si="28"/>
        <v>10861</v>
      </c>
      <c r="G129" s="72">
        <v>10533</v>
      </c>
      <c r="H129" s="19"/>
      <c r="I129" s="19"/>
      <c r="J129" s="19"/>
      <c r="K129" s="19"/>
      <c r="L129" s="72"/>
      <c r="M129" s="19"/>
      <c r="N129" s="19"/>
      <c r="O129" s="19"/>
      <c r="P129" s="19"/>
      <c r="Q129" s="72"/>
      <c r="R129" s="19"/>
      <c r="S129" s="19"/>
      <c r="T129" s="19"/>
      <c r="U129" s="37"/>
      <c r="V129" s="84"/>
    </row>
    <row r="130" spans="1:22" ht="12.75" customHeight="1" x14ac:dyDescent="0.2">
      <c r="A130" s="52" t="s">
        <v>81</v>
      </c>
      <c r="B130" s="53" t="s">
        <v>27</v>
      </c>
      <c r="C130" s="58">
        <v>13510</v>
      </c>
      <c r="D130" s="58">
        <v>13595</v>
      </c>
      <c r="E130" s="54"/>
      <c r="F130" s="54">
        <f t="shared" si="28"/>
        <v>13595</v>
      </c>
      <c r="G130" s="72">
        <v>5491</v>
      </c>
      <c r="H130" s="19"/>
      <c r="I130" s="19"/>
      <c r="J130" s="19"/>
      <c r="K130" s="19"/>
      <c r="L130" s="72"/>
      <c r="M130" s="19"/>
      <c r="N130" s="19"/>
      <c r="O130" s="19"/>
      <c r="P130" s="19"/>
      <c r="Q130" s="72"/>
      <c r="R130" s="19"/>
      <c r="S130" s="19"/>
      <c r="T130" s="19"/>
      <c r="U130" s="37"/>
      <c r="V130" s="84"/>
    </row>
    <row r="131" spans="1:22" ht="12.75" customHeight="1" x14ac:dyDescent="0.2">
      <c r="A131" s="52" t="s">
        <v>136</v>
      </c>
      <c r="B131" s="53" t="s">
        <v>137</v>
      </c>
      <c r="C131" s="58">
        <v>8194</v>
      </c>
      <c r="D131" s="58">
        <v>15973</v>
      </c>
      <c r="E131" s="54">
        <v>-14000</v>
      </c>
      <c r="F131" s="54">
        <f t="shared" si="28"/>
        <v>1973</v>
      </c>
      <c r="G131" s="72">
        <v>1185</v>
      </c>
      <c r="H131" s="19"/>
      <c r="I131" s="19"/>
      <c r="J131" s="19"/>
      <c r="K131" s="19"/>
      <c r="L131" s="72"/>
      <c r="M131" s="19"/>
      <c r="N131" s="19"/>
      <c r="O131" s="19"/>
      <c r="P131" s="19"/>
      <c r="Q131" s="72"/>
      <c r="R131" s="19"/>
      <c r="S131" s="19"/>
      <c r="T131" s="19"/>
      <c r="U131" s="37"/>
      <c r="V131" s="84"/>
    </row>
    <row r="132" spans="1:22" ht="12.75" customHeight="1" x14ac:dyDescent="0.2">
      <c r="A132" s="52" t="s">
        <v>82</v>
      </c>
      <c r="B132" s="53" t="s">
        <v>9</v>
      </c>
      <c r="C132" s="58">
        <v>257658</v>
      </c>
      <c r="D132" s="58">
        <v>285598</v>
      </c>
      <c r="E132" s="54">
        <f>1134-10000-6300</f>
        <v>-15166</v>
      </c>
      <c r="F132" s="54">
        <f t="shared" si="28"/>
        <v>270432</v>
      </c>
      <c r="G132" s="72">
        <v>256199</v>
      </c>
      <c r="H132" s="19"/>
      <c r="I132" s="19"/>
      <c r="J132" s="19"/>
      <c r="K132" s="19"/>
      <c r="L132" s="72"/>
      <c r="M132" s="19"/>
      <c r="N132" s="19"/>
      <c r="O132" s="19"/>
      <c r="P132" s="19"/>
      <c r="Q132" s="72"/>
      <c r="R132" s="19"/>
      <c r="S132" s="19"/>
      <c r="T132" s="19"/>
      <c r="U132" s="37"/>
      <c r="V132" s="84"/>
    </row>
    <row r="133" spans="1:22" ht="12.75" customHeight="1" x14ac:dyDescent="0.2">
      <c r="A133" s="52" t="s">
        <v>83</v>
      </c>
      <c r="B133" s="53" t="s">
        <v>7</v>
      </c>
      <c r="C133" s="58">
        <v>60960</v>
      </c>
      <c r="D133" s="58">
        <v>60960</v>
      </c>
      <c r="E133" s="54">
        <f>-1540-57000</f>
        <v>-58540</v>
      </c>
      <c r="F133" s="54">
        <f t="shared" si="28"/>
        <v>2420</v>
      </c>
      <c r="G133" s="72">
        <v>1998</v>
      </c>
      <c r="H133" s="19"/>
      <c r="I133" s="19"/>
      <c r="J133" s="19"/>
      <c r="K133" s="19"/>
      <c r="L133" s="72"/>
      <c r="M133" s="19"/>
      <c r="N133" s="19"/>
      <c r="O133" s="19"/>
      <c r="P133" s="19"/>
      <c r="Q133" s="72"/>
      <c r="R133" s="19"/>
      <c r="S133" s="19"/>
      <c r="T133" s="19"/>
      <c r="U133" s="37"/>
      <c r="V133" s="84"/>
    </row>
    <row r="134" spans="1:22" ht="12.75" customHeight="1" x14ac:dyDescent="0.2">
      <c r="A134" s="52" t="s">
        <v>84</v>
      </c>
      <c r="B134" s="58" t="s">
        <v>28</v>
      </c>
      <c r="C134" s="58">
        <v>133816</v>
      </c>
      <c r="D134" s="58">
        <v>156294</v>
      </c>
      <c r="E134" s="54">
        <f>3683-268-718-96000</f>
        <v>-93303</v>
      </c>
      <c r="F134" s="54">
        <f t="shared" si="28"/>
        <v>62991</v>
      </c>
      <c r="G134" s="72">
        <v>62760</v>
      </c>
      <c r="H134" s="19"/>
      <c r="I134" s="19"/>
      <c r="J134" s="19"/>
      <c r="K134" s="19"/>
      <c r="L134" s="72"/>
      <c r="M134" s="19"/>
      <c r="N134" s="19"/>
      <c r="O134" s="19"/>
      <c r="P134" s="19"/>
      <c r="Q134" s="72"/>
      <c r="R134" s="19"/>
      <c r="S134" s="19"/>
      <c r="T134" s="19"/>
      <c r="U134" s="37"/>
      <c r="V134" s="84"/>
    </row>
    <row r="135" spans="1:22" ht="12.75" customHeight="1" x14ac:dyDescent="0.2">
      <c r="A135" s="52" t="s">
        <v>131</v>
      </c>
      <c r="B135" s="58" t="s">
        <v>132</v>
      </c>
      <c r="C135" s="58"/>
      <c r="D135" s="58"/>
      <c r="E135" s="54"/>
      <c r="F135" s="54">
        <f t="shared" si="28"/>
        <v>0</v>
      </c>
      <c r="G135" s="72">
        <v>354</v>
      </c>
      <c r="H135" s="19"/>
      <c r="I135" s="19"/>
      <c r="J135" s="19"/>
      <c r="K135" s="19"/>
      <c r="L135" s="72"/>
      <c r="M135" s="19"/>
      <c r="N135" s="19"/>
      <c r="O135" s="19"/>
      <c r="P135" s="19"/>
      <c r="Q135" s="72"/>
      <c r="R135" s="19"/>
      <c r="S135" s="19"/>
      <c r="T135" s="19"/>
      <c r="U135" s="37"/>
      <c r="V135" s="84"/>
    </row>
    <row r="136" spans="1:22" ht="12.75" customHeight="1" x14ac:dyDescent="0.2">
      <c r="A136" s="52" t="s">
        <v>133</v>
      </c>
      <c r="B136" s="58" t="s">
        <v>134</v>
      </c>
      <c r="C136" s="58"/>
      <c r="D136" s="58">
        <v>1892</v>
      </c>
      <c r="E136" s="54"/>
      <c r="F136" s="54">
        <f t="shared" si="28"/>
        <v>1892</v>
      </c>
      <c r="G136" s="72">
        <v>776</v>
      </c>
      <c r="H136" s="19"/>
      <c r="I136" s="19"/>
      <c r="J136" s="19"/>
      <c r="K136" s="19"/>
      <c r="L136" s="72"/>
      <c r="M136" s="19"/>
      <c r="N136" s="19"/>
      <c r="O136" s="19"/>
      <c r="P136" s="19"/>
      <c r="Q136" s="72"/>
      <c r="R136" s="19"/>
      <c r="S136" s="19"/>
      <c r="T136" s="19"/>
      <c r="U136" s="37"/>
      <c r="V136" s="84"/>
    </row>
    <row r="137" spans="1:22" ht="12.75" customHeight="1" x14ac:dyDescent="0.2">
      <c r="A137" s="52" t="s">
        <v>85</v>
      </c>
      <c r="B137" s="58" t="s">
        <v>57</v>
      </c>
      <c r="C137" s="58">
        <v>1160</v>
      </c>
      <c r="D137" s="58">
        <v>1160</v>
      </c>
      <c r="E137" s="54"/>
      <c r="F137" s="54">
        <f t="shared" si="28"/>
        <v>1160</v>
      </c>
      <c r="G137" s="72">
        <v>672</v>
      </c>
      <c r="H137" s="19"/>
      <c r="I137" s="19"/>
      <c r="J137" s="19"/>
      <c r="K137" s="19"/>
      <c r="L137" s="72"/>
      <c r="M137" s="19"/>
      <c r="N137" s="19"/>
      <c r="O137" s="19"/>
      <c r="P137" s="19"/>
      <c r="Q137" s="72"/>
      <c r="R137" s="19"/>
      <c r="S137" s="19"/>
      <c r="T137" s="19"/>
      <c r="U137" s="37"/>
      <c r="V137" s="84"/>
    </row>
    <row r="138" spans="1:22" ht="12.75" customHeight="1" x14ac:dyDescent="0.2">
      <c r="A138" s="52" t="s">
        <v>86</v>
      </c>
      <c r="B138" s="58" t="s">
        <v>87</v>
      </c>
      <c r="C138" s="58">
        <v>64</v>
      </c>
      <c r="D138" s="58">
        <v>64</v>
      </c>
      <c r="E138" s="54">
        <v>1090</v>
      </c>
      <c r="F138" s="54">
        <f t="shared" si="28"/>
        <v>1154</v>
      </c>
      <c r="G138" s="72">
        <v>1379</v>
      </c>
      <c r="H138" s="19"/>
      <c r="I138" s="19"/>
      <c r="J138" s="19"/>
      <c r="K138" s="19"/>
      <c r="L138" s="72"/>
      <c r="M138" s="19"/>
      <c r="N138" s="19"/>
      <c r="O138" s="19"/>
      <c r="P138" s="19"/>
      <c r="Q138" s="72"/>
      <c r="R138" s="19"/>
      <c r="S138" s="19"/>
      <c r="T138" s="19"/>
      <c r="U138" s="37"/>
      <c r="V138" s="84"/>
    </row>
    <row r="139" spans="1:22" ht="12.75" customHeight="1" x14ac:dyDescent="0.2">
      <c r="A139" s="52" t="s">
        <v>105</v>
      </c>
      <c r="B139" s="58" t="s">
        <v>154</v>
      </c>
      <c r="C139" s="58"/>
      <c r="D139" s="58"/>
      <c r="E139" s="19">
        <v>3881</v>
      </c>
      <c r="F139" s="54">
        <f t="shared" si="28"/>
        <v>3881</v>
      </c>
      <c r="G139" s="72">
        <v>4008</v>
      </c>
      <c r="H139" s="19"/>
      <c r="I139" s="19"/>
      <c r="J139" s="19"/>
      <c r="K139" s="19"/>
      <c r="L139" s="72"/>
      <c r="M139" s="19"/>
      <c r="N139" s="19"/>
      <c r="O139" s="19"/>
      <c r="P139" s="19"/>
      <c r="Q139" s="72"/>
      <c r="R139" s="19"/>
      <c r="S139" s="19"/>
      <c r="T139" s="19"/>
      <c r="U139" s="37"/>
      <c r="V139" s="84"/>
    </row>
    <row r="140" spans="1:22" ht="12.75" customHeight="1" x14ac:dyDescent="0.2">
      <c r="A140" s="52" t="s">
        <v>129</v>
      </c>
      <c r="B140" s="58" t="s">
        <v>130</v>
      </c>
      <c r="C140" s="58"/>
      <c r="D140" s="58"/>
      <c r="E140" s="54"/>
      <c r="F140" s="54"/>
      <c r="G140" s="72">
        <v>1678</v>
      </c>
      <c r="H140" s="19"/>
      <c r="I140" s="19"/>
      <c r="J140" s="19"/>
      <c r="K140" s="19"/>
      <c r="L140" s="72"/>
      <c r="M140" s="19"/>
      <c r="N140" s="19"/>
      <c r="O140" s="19"/>
      <c r="P140" s="19"/>
      <c r="Q140" s="72"/>
      <c r="R140" s="19"/>
      <c r="S140" s="19"/>
      <c r="T140" s="19"/>
      <c r="U140" s="37"/>
      <c r="V140" s="84"/>
    </row>
    <row r="141" spans="1:22" ht="12.75" customHeight="1" x14ac:dyDescent="0.2">
      <c r="A141" s="51" t="s">
        <v>89</v>
      </c>
      <c r="B141" s="53" t="s">
        <v>31</v>
      </c>
      <c r="C141" s="58"/>
      <c r="D141" s="58"/>
      <c r="E141" s="54"/>
      <c r="F141" s="54">
        <f t="shared" si="28"/>
        <v>0</v>
      </c>
      <c r="G141" s="72"/>
      <c r="H141" s="19"/>
      <c r="I141" s="19"/>
      <c r="J141" s="19"/>
      <c r="K141" s="19"/>
      <c r="L141" s="72"/>
      <c r="M141" s="19"/>
      <c r="N141" s="19"/>
      <c r="O141" s="19"/>
      <c r="P141" s="19"/>
      <c r="Q141" s="72"/>
      <c r="R141" s="19"/>
      <c r="S141" s="19"/>
      <c r="T141" s="19"/>
      <c r="U141" s="37"/>
      <c r="V141" s="84"/>
    </row>
    <row r="142" spans="1:22" ht="12.75" customHeight="1" x14ac:dyDescent="0.2">
      <c r="A142" s="51" t="s">
        <v>90</v>
      </c>
      <c r="B142" s="53" t="s">
        <v>91</v>
      </c>
      <c r="C142" s="58"/>
      <c r="D142" s="58"/>
      <c r="E142" s="54"/>
      <c r="F142" s="54">
        <f t="shared" si="28"/>
        <v>0</v>
      </c>
      <c r="G142" s="72"/>
      <c r="H142" s="19"/>
      <c r="I142" s="19"/>
      <c r="J142" s="19"/>
      <c r="K142" s="19"/>
      <c r="L142" s="72"/>
      <c r="M142" s="19"/>
      <c r="N142" s="19"/>
      <c r="O142" s="19"/>
      <c r="P142" s="19"/>
      <c r="Q142" s="72"/>
      <c r="R142" s="19"/>
      <c r="S142" s="19"/>
      <c r="T142" s="19"/>
      <c r="U142" s="37"/>
      <c r="V142" s="84"/>
    </row>
    <row r="143" spans="1:22" ht="12.75" customHeight="1" x14ac:dyDescent="0.2">
      <c r="A143" s="51" t="s">
        <v>92</v>
      </c>
      <c r="B143" s="53" t="s">
        <v>58</v>
      </c>
      <c r="C143" s="58">
        <v>63518</v>
      </c>
      <c r="D143" s="58">
        <v>72927</v>
      </c>
      <c r="E143" s="54">
        <v>-31000</v>
      </c>
      <c r="F143" s="54">
        <f t="shared" si="28"/>
        <v>41927</v>
      </c>
      <c r="G143" s="72">
        <v>45011</v>
      </c>
      <c r="H143" s="19"/>
      <c r="I143" s="19"/>
      <c r="J143" s="19"/>
      <c r="K143" s="19"/>
      <c r="L143" s="72"/>
      <c r="M143" s="19"/>
      <c r="N143" s="19"/>
      <c r="O143" s="19"/>
      <c r="P143" s="19"/>
      <c r="Q143" s="72"/>
      <c r="R143" s="19"/>
      <c r="S143" s="19"/>
      <c r="T143" s="19"/>
      <c r="U143" s="37"/>
      <c r="V143" s="84"/>
    </row>
    <row r="144" spans="1:22" ht="12.75" customHeight="1" x14ac:dyDescent="0.2">
      <c r="A144" s="51" t="s">
        <v>93</v>
      </c>
      <c r="B144" s="53" t="s">
        <v>52</v>
      </c>
      <c r="C144" s="58">
        <v>3560</v>
      </c>
      <c r="D144" s="58">
        <v>3560</v>
      </c>
      <c r="E144" s="54"/>
      <c r="F144" s="54">
        <f t="shared" si="28"/>
        <v>3560</v>
      </c>
      <c r="G144" s="72">
        <v>2634</v>
      </c>
      <c r="H144" s="19"/>
      <c r="I144" s="19"/>
      <c r="J144" s="19"/>
      <c r="K144" s="19"/>
      <c r="L144" s="72"/>
      <c r="M144" s="19"/>
      <c r="N144" s="19"/>
      <c r="O144" s="19"/>
      <c r="P144" s="19"/>
      <c r="Q144" s="72"/>
      <c r="R144" s="19"/>
      <c r="S144" s="19"/>
      <c r="T144" s="19"/>
      <c r="U144" s="37"/>
      <c r="V144" s="84"/>
    </row>
    <row r="145" spans="1:22" ht="12.75" customHeight="1" x14ac:dyDescent="0.2">
      <c r="A145" s="51" t="s">
        <v>94</v>
      </c>
      <c r="B145" s="53" t="s">
        <v>116</v>
      </c>
      <c r="C145" s="58"/>
      <c r="D145" s="58"/>
      <c r="E145" s="54"/>
      <c r="F145" s="54">
        <f t="shared" si="28"/>
        <v>0</v>
      </c>
      <c r="G145" s="72"/>
      <c r="H145" s="19"/>
      <c r="I145" s="19"/>
      <c r="J145" s="19"/>
      <c r="K145" s="19"/>
      <c r="L145" s="72"/>
      <c r="M145" s="19"/>
      <c r="N145" s="19"/>
      <c r="O145" s="19"/>
      <c r="P145" s="19"/>
      <c r="Q145" s="72"/>
      <c r="R145" s="19"/>
      <c r="S145" s="19"/>
      <c r="T145" s="19"/>
      <c r="U145" s="37"/>
      <c r="V145" s="84"/>
    </row>
    <row r="146" spans="1:22" ht="12.75" customHeight="1" x14ac:dyDescent="0.2">
      <c r="A146" s="51" t="s">
        <v>95</v>
      </c>
      <c r="B146" s="53" t="s">
        <v>51</v>
      </c>
      <c r="C146" s="58">
        <v>1014</v>
      </c>
      <c r="D146" s="58">
        <v>1014</v>
      </c>
      <c r="E146" s="54"/>
      <c r="F146" s="54">
        <f t="shared" si="28"/>
        <v>1014</v>
      </c>
      <c r="G146" s="72">
        <v>58</v>
      </c>
      <c r="H146" s="19"/>
      <c r="I146" s="19"/>
      <c r="J146" s="19"/>
      <c r="K146" s="19"/>
      <c r="L146" s="72"/>
      <c r="M146" s="19"/>
      <c r="N146" s="19"/>
      <c r="O146" s="19"/>
      <c r="P146" s="19"/>
      <c r="Q146" s="72"/>
      <c r="R146" s="19"/>
      <c r="S146" s="19"/>
      <c r="T146" s="19"/>
      <c r="U146" s="37"/>
      <c r="V146" s="84"/>
    </row>
    <row r="147" spans="1:22" ht="12.75" customHeight="1" x14ac:dyDescent="0.2">
      <c r="A147" s="51" t="s">
        <v>96</v>
      </c>
      <c r="B147" s="53" t="s">
        <v>117</v>
      </c>
      <c r="C147" s="58"/>
      <c r="D147" s="58"/>
      <c r="E147" s="54">
        <f>450+151+28</f>
        <v>629</v>
      </c>
      <c r="F147" s="54">
        <f t="shared" si="28"/>
        <v>629</v>
      </c>
      <c r="G147" s="72">
        <v>627</v>
      </c>
      <c r="H147" s="19"/>
      <c r="I147" s="19"/>
      <c r="J147" s="19"/>
      <c r="K147" s="19"/>
      <c r="L147" s="72"/>
      <c r="M147" s="19"/>
      <c r="N147" s="19"/>
      <c r="O147" s="19"/>
      <c r="P147" s="19"/>
      <c r="Q147" s="72"/>
      <c r="R147" s="19"/>
      <c r="S147" s="19"/>
      <c r="T147" s="19"/>
      <c r="U147" s="37"/>
      <c r="V147" s="84"/>
    </row>
    <row r="148" spans="1:22" ht="12.75" customHeight="1" x14ac:dyDescent="0.2">
      <c r="A148" s="51" t="s">
        <v>118</v>
      </c>
      <c r="B148" s="53" t="s">
        <v>119</v>
      </c>
      <c r="C148" s="58">
        <v>362</v>
      </c>
      <c r="D148" s="58">
        <v>4251</v>
      </c>
      <c r="E148" s="54">
        <v>-1000</v>
      </c>
      <c r="F148" s="19">
        <f t="shared" si="28"/>
        <v>3251</v>
      </c>
      <c r="G148" s="72">
        <v>2811</v>
      </c>
      <c r="H148" s="19"/>
      <c r="I148" s="19"/>
      <c r="J148" s="19"/>
      <c r="K148" s="19"/>
      <c r="L148" s="72"/>
      <c r="M148" s="19"/>
      <c r="N148" s="19"/>
      <c r="O148" s="19"/>
      <c r="P148" s="19"/>
      <c r="Q148" s="72"/>
      <c r="R148" s="19"/>
      <c r="S148" s="19"/>
      <c r="T148" s="19"/>
      <c r="U148" s="37"/>
      <c r="V148" s="84"/>
    </row>
    <row r="149" spans="1:22" ht="12.75" customHeight="1" x14ac:dyDescent="0.2">
      <c r="A149" s="51" t="s">
        <v>145</v>
      </c>
      <c r="B149" s="53" t="s">
        <v>146</v>
      </c>
      <c r="C149" s="58">
        <v>8994</v>
      </c>
      <c r="D149" s="58">
        <v>8994</v>
      </c>
      <c r="E149" s="54">
        <v>-6000</v>
      </c>
      <c r="F149" s="19">
        <f t="shared" si="28"/>
        <v>2994</v>
      </c>
      <c r="G149" s="72">
        <v>2785</v>
      </c>
      <c r="H149" s="19"/>
      <c r="I149" s="19"/>
      <c r="J149" s="19"/>
      <c r="K149" s="19"/>
      <c r="L149" s="72"/>
      <c r="M149" s="19"/>
      <c r="N149" s="19"/>
      <c r="O149" s="19"/>
      <c r="P149" s="19"/>
      <c r="Q149" s="72"/>
      <c r="R149" s="19"/>
      <c r="S149" s="19"/>
      <c r="T149" s="19"/>
      <c r="U149" s="37"/>
      <c r="V149" s="84"/>
    </row>
    <row r="150" spans="1:22" ht="12.75" customHeight="1" x14ac:dyDescent="0.2">
      <c r="A150" s="51" t="s">
        <v>97</v>
      </c>
      <c r="B150" s="53" t="s">
        <v>98</v>
      </c>
      <c r="C150" s="58"/>
      <c r="D150" s="58"/>
      <c r="E150" s="54"/>
      <c r="F150" s="19">
        <f t="shared" si="28"/>
        <v>0</v>
      </c>
      <c r="G150" s="72"/>
      <c r="H150" s="19"/>
      <c r="I150" s="19"/>
      <c r="J150" s="19"/>
      <c r="K150" s="19"/>
      <c r="L150" s="72"/>
      <c r="M150" s="19"/>
      <c r="N150" s="19"/>
      <c r="O150" s="19"/>
      <c r="P150" s="19"/>
      <c r="Q150" s="72"/>
      <c r="R150" s="19"/>
      <c r="S150" s="19"/>
      <c r="T150" s="19"/>
      <c r="U150" s="37"/>
      <c r="V150" s="84"/>
    </row>
    <row r="151" spans="1:22" ht="12.75" customHeight="1" x14ac:dyDescent="0.2">
      <c r="A151" s="51" t="s">
        <v>99</v>
      </c>
      <c r="B151" s="53" t="s">
        <v>100</v>
      </c>
      <c r="C151" s="58"/>
      <c r="D151" s="58">
        <v>2</v>
      </c>
      <c r="E151" s="54"/>
      <c r="F151" s="19">
        <f t="shared" ref="F151:F168" si="29">SUM(D151:E151)</f>
        <v>2</v>
      </c>
      <c r="G151" s="72">
        <v>2</v>
      </c>
      <c r="H151" s="19"/>
      <c r="I151" s="19"/>
      <c r="J151" s="19"/>
      <c r="K151" s="19"/>
      <c r="L151" s="72"/>
      <c r="M151" s="19"/>
      <c r="N151" s="19"/>
      <c r="O151" s="19"/>
      <c r="P151" s="19"/>
      <c r="Q151" s="72"/>
      <c r="R151" s="19"/>
      <c r="S151" s="19"/>
      <c r="T151" s="19"/>
      <c r="U151" s="37"/>
      <c r="V151" s="84"/>
    </row>
    <row r="152" spans="1:22" ht="12.75" customHeight="1" x14ac:dyDescent="0.2">
      <c r="A152" s="51" t="s">
        <v>120</v>
      </c>
      <c r="B152" s="53" t="s">
        <v>121</v>
      </c>
      <c r="C152" s="58">
        <v>384</v>
      </c>
      <c r="D152" s="58">
        <v>384</v>
      </c>
      <c r="E152" s="54"/>
      <c r="F152" s="19">
        <f t="shared" si="29"/>
        <v>384</v>
      </c>
      <c r="G152" s="72">
        <v>240</v>
      </c>
      <c r="H152" s="19"/>
      <c r="I152" s="19"/>
      <c r="J152" s="19"/>
      <c r="K152" s="19"/>
      <c r="L152" s="72"/>
      <c r="M152" s="19"/>
      <c r="N152" s="19"/>
      <c r="O152" s="19"/>
      <c r="P152" s="19"/>
      <c r="Q152" s="72"/>
      <c r="R152" s="19"/>
      <c r="S152" s="19"/>
      <c r="T152" s="19"/>
      <c r="U152" s="37"/>
      <c r="V152" s="84"/>
    </row>
    <row r="153" spans="1:22" ht="12.75" customHeight="1" x14ac:dyDescent="0.2">
      <c r="A153" s="59" t="s">
        <v>122</v>
      </c>
      <c r="B153" s="60" t="s">
        <v>123</v>
      </c>
      <c r="C153" s="58">
        <v>857</v>
      </c>
      <c r="D153" s="58">
        <v>857</v>
      </c>
      <c r="E153" s="54">
        <v>-732</v>
      </c>
      <c r="F153" s="19">
        <f t="shared" si="29"/>
        <v>125</v>
      </c>
      <c r="G153" s="72">
        <v>124</v>
      </c>
      <c r="H153" s="19"/>
      <c r="I153" s="19"/>
      <c r="J153" s="19"/>
      <c r="K153" s="19"/>
      <c r="L153" s="72"/>
      <c r="M153" s="19"/>
      <c r="N153" s="19"/>
      <c r="O153" s="19"/>
      <c r="P153" s="19"/>
      <c r="Q153" s="72"/>
      <c r="R153" s="19"/>
      <c r="S153" s="19"/>
      <c r="T153" s="19"/>
      <c r="U153" s="37"/>
      <c r="V153" s="84"/>
    </row>
    <row r="154" spans="1:22" ht="12.75" customHeight="1" x14ac:dyDescent="0.2">
      <c r="A154" s="51" t="s">
        <v>124</v>
      </c>
      <c r="B154" s="53" t="s">
        <v>125</v>
      </c>
      <c r="C154" s="58">
        <v>192</v>
      </c>
      <c r="D154" s="58">
        <v>4975</v>
      </c>
      <c r="E154" s="54">
        <v>-3000</v>
      </c>
      <c r="F154" s="19">
        <f t="shared" si="29"/>
        <v>1975</v>
      </c>
      <c r="G154" s="72">
        <f>72561-55959-15109</f>
        <v>1493</v>
      </c>
      <c r="H154" s="19"/>
      <c r="I154" s="19"/>
      <c r="J154" s="19"/>
      <c r="K154" s="19"/>
      <c r="L154" s="72"/>
      <c r="M154" s="19"/>
      <c r="N154" s="19"/>
      <c r="O154" s="19"/>
      <c r="P154" s="19"/>
      <c r="Q154" s="72"/>
      <c r="R154" s="19"/>
      <c r="S154" s="19"/>
      <c r="T154" s="19"/>
      <c r="U154" s="37"/>
      <c r="V154" s="84"/>
    </row>
    <row r="155" spans="1:22" ht="12.75" customHeight="1" x14ac:dyDescent="0.2">
      <c r="A155" s="51" t="s">
        <v>170</v>
      </c>
      <c r="B155" s="53" t="s">
        <v>165</v>
      </c>
      <c r="C155" s="58"/>
      <c r="D155" s="58"/>
      <c r="E155" s="54"/>
      <c r="F155" s="19">
        <f t="shared" si="29"/>
        <v>0</v>
      </c>
      <c r="G155" s="72">
        <f>113+31</f>
        <v>144</v>
      </c>
      <c r="H155" s="19"/>
      <c r="I155" s="19"/>
      <c r="J155" s="19"/>
      <c r="K155" s="19"/>
      <c r="L155" s="72"/>
      <c r="M155" s="19"/>
      <c r="N155" s="19"/>
      <c r="O155" s="19"/>
      <c r="P155" s="19"/>
      <c r="Q155" s="72"/>
      <c r="R155" s="19"/>
      <c r="S155" s="19"/>
      <c r="T155" s="19"/>
      <c r="U155" s="37"/>
      <c r="V155" s="84"/>
    </row>
    <row r="156" spans="1:22" ht="12.75" customHeight="1" x14ac:dyDescent="0.2">
      <c r="A156" s="51" t="s">
        <v>126</v>
      </c>
      <c r="B156" s="53" t="s">
        <v>127</v>
      </c>
      <c r="C156" s="58">
        <v>240</v>
      </c>
      <c r="D156" s="58">
        <v>240</v>
      </c>
      <c r="E156" s="54"/>
      <c r="F156" s="19">
        <f t="shared" si="29"/>
        <v>240</v>
      </c>
      <c r="G156" s="72">
        <v>351</v>
      </c>
      <c r="H156" s="19"/>
      <c r="I156" s="19"/>
      <c r="J156" s="19"/>
      <c r="K156" s="19"/>
      <c r="L156" s="72"/>
      <c r="M156" s="19"/>
      <c r="N156" s="19"/>
      <c r="O156" s="19"/>
      <c r="P156" s="19"/>
      <c r="Q156" s="72"/>
      <c r="R156" s="19"/>
      <c r="S156" s="19"/>
      <c r="T156" s="19"/>
      <c r="U156" s="37"/>
      <c r="V156" s="84"/>
    </row>
    <row r="157" spans="1:22" ht="12.75" customHeight="1" x14ac:dyDescent="0.2">
      <c r="A157" s="51" t="s">
        <v>140</v>
      </c>
      <c r="B157" s="53" t="s">
        <v>141</v>
      </c>
      <c r="C157" s="58">
        <v>2600</v>
      </c>
      <c r="D157" s="58">
        <v>2600</v>
      </c>
      <c r="E157" s="54">
        <v>-670</v>
      </c>
      <c r="F157" s="19">
        <f t="shared" si="29"/>
        <v>1930</v>
      </c>
      <c r="G157" s="72">
        <v>1277</v>
      </c>
      <c r="H157" s="19"/>
      <c r="I157" s="19"/>
      <c r="J157" s="19"/>
      <c r="K157" s="19"/>
      <c r="L157" s="72"/>
      <c r="M157" s="19"/>
      <c r="N157" s="19"/>
      <c r="O157" s="19"/>
      <c r="P157" s="19"/>
      <c r="Q157" s="72"/>
      <c r="R157" s="19"/>
      <c r="S157" s="19"/>
      <c r="T157" s="19"/>
      <c r="U157" s="37"/>
      <c r="V157" s="84"/>
    </row>
    <row r="158" spans="1:22" ht="12.75" customHeight="1" x14ac:dyDescent="0.2">
      <c r="A158" s="51" t="s">
        <v>101</v>
      </c>
      <c r="B158" s="53" t="s">
        <v>49</v>
      </c>
      <c r="C158" s="58">
        <v>4333</v>
      </c>
      <c r="D158" s="58">
        <v>4333</v>
      </c>
      <c r="E158" s="54">
        <v>-1006</v>
      </c>
      <c r="F158" s="19">
        <f t="shared" si="29"/>
        <v>3327</v>
      </c>
      <c r="G158" s="72">
        <v>2337</v>
      </c>
      <c r="H158" s="19"/>
      <c r="I158" s="19"/>
      <c r="J158" s="19"/>
      <c r="K158" s="19"/>
      <c r="L158" s="72"/>
      <c r="M158" s="19"/>
      <c r="N158" s="19"/>
      <c r="O158" s="19"/>
      <c r="P158" s="19"/>
      <c r="Q158" s="72"/>
      <c r="R158" s="19"/>
      <c r="S158" s="19"/>
      <c r="T158" s="19"/>
      <c r="U158" s="37"/>
      <c r="V158" s="84"/>
    </row>
    <row r="159" spans="1:22" ht="12.75" customHeight="1" x14ac:dyDescent="0.2">
      <c r="A159" s="51" t="s">
        <v>102</v>
      </c>
      <c r="B159" s="53" t="s">
        <v>33</v>
      </c>
      <c r="C159" s="58">
        <v>121027</v>
      </c>
      <c r="D159" s="58">
        <v>121027</v>
      </c>
      <c r="E159" s="54">
        <v>-114000</v>
      </c>
      <c r="F159" s="19">
        <f t="shared" si="29"/>
        <v>7027</v>
      </c>
      <c r="G159" s="72">
        <v>6881</v>
      </c>
      <c r="H159" s="19"/>
      <c r="I159" s="19"/>
      <c r="J159" s="19"/>
      <c r="K159" s="19"/>
      <c r="L159" s="72"/>
      <c r="M159" s="19"/>
      <c r="N159" s="19"/>
      <c r="O159" s="19"/>
      <c r="P159" s="19"/>
      <c r="Q159" s="72"/>
      <c r="R159" s="19"/>
      <c r="S159" s="19"/>
      <c r="T159" s="19"/>
      <c r="U159" s="37"/>
      <c r="V159" s="84"/>
    </row>
    <row r="160" spans="1:22" ht="12.75" customHeight="1" x14ac:dyDescent="0.2">
      <c r="A160" s="51" t="s">
        <v>103</v>
      </c>
      <c r="B160" s="53" t="s">
        <v>56</v>
      </c>
      <c r="C160" s="58">
        <v>231600</v>
      </c>
      <c r="D160" s="58">
        <v>530100</v>
      </c>
      <c r="E160" s="54">
        <f>4000-96000</f>
        <v>-92000</v>
      </c>
      <c r="F160" s="19">
        <f t="shared" si="29"/>
        <v>438100</v>
      </c>
      <c r="G160" s="72">
        <v>437895</v>
      </c>
      <c r="H160" s="19"/>
      <c r="I160" s="19"/>
      <c r="J160" s="19"/>
      <c r="K160" s="19"/>
      <c r="L160" s="72"/>
      <c r="M160" s="19"/>
      <c r="N160" s="19"/>
      <c r="O160" s="19"/>
      <c r="P160" s="19"/>
      <c r="Q160" s="72"/>
      <c r="R160" s="19"/>
      <c r="S160" s="19"/>
      <c r="T160" s="19"/>
      <c r="U160" s="37"/>
      <c r="V160" s="84"/>
    </row>
    <row r="161" spans="1:22" ht="12.75" customHeight="1" x14ac:dyDescent="0.2">
      <c r="A161" s="51"/>
      <c r="B161" s="53" t="s">
        <v>47</v>
      </c>
      <c r="C161" s="58"/>
      <c r="D161" s="58"/>
      <c r="E161" s="54"/>
      <c r="F161" s="19">
        <f t="shared" si="29"/>
        <v>0</v>
      </c>
      <c r="G161" s="72"/>
      <c r="H161" s="19">
        <v>20480</v>
      </c>
      <c r="I161" s="19">
        <v>20480</v>
      </c>
      <c r="J161" s="19">
        <v>-4956</v>
      </c>
      <c r="K161" s="19">
        <f>SUM(I161:J161)</f>
        <v>15524</v>
      </c>
      <c r="L161" s="72">
        <v>11524</v>
      </c>
      <c r="M161" s="19"/>
      <c r="N161" s="19"/>
      <c r="O161" s="19"/>
      <c r="P161" s="19"/>
      <c r="Q161" s="72"/>
      <c r="R161" s="19"/>
      <c r="S161" s="19"/>
      <c r="T161" s="19"/>
      <c r="U161" s="37"/>
      <c r="V161" s="84"/>
    </row>
    <row r="162" spans="1:22" ht="12.75" customHeight="1" x14ac:dyDescent="0.2">
      <c r="A162" s="51"/>
      <c r="B162" s="57" t="s">
        <v>21</v>
      </c>
      <c r="C162" s="58">
        <v>600176</v>
      </c>
      <c r="D162" s="58">
        <v>792953</v>
      </c>
      <c r="E162" s="19">
        <f>3175-81000+54029</f>
        <v>-23796</v>
      </c>
      <c r="F162" s="19">
        <f t="shared" si="29"/>
        <v>769157</v>
      </c>
      <c r="G162" s="72">
        <v>688323</v>
      </c>
      <c r="H162" s="19"/>
      <c r="I162" s="19"/>
      <c r="J162" s="19"/>
      <c r="K162" s="19"/>
      <c r="L162" s="72"/>
      <c r="M162" s="19"/>
      <c r="N162" s="19"/>
      <c r="O162" s="19"/>
      <c r="P162" s="19"/>
      <c r="Q162" s="72"/>
      <c r="R162" s="19"/>
      <c r="S162" s="19"/>
      <c r="T162" s="19"/>
      <c r="U162" s="37"/>
      <c r="V162" s="84"/>
    </row>
    <row r="163" spans="1:22" ht="12.75" customHeight="1" x14ac:dyDescent="0.2">
      <c r="A163" s="51"/>
      <c r="B163" s="61" t="s">
        <v>18</v>
      </c>
      <c r="C163" s="58"/>
      <c r="D163" s="58"/>
      <c r="E163" s="54"/>
      <c r="F163" s="19">
        <f t="shared" si="29"/>
        <v>0</v>
      </c>
      <c r="G163" s="72"/>
      <c r="H163" s="19"/>
      <c r="I163" s="19"/>
      <c r="J163" s="19"/>
      <c r="K163" s="19"/>
      <c r="L163" s="72"/>
      <c r="M163" s="19"/>
      <c r="N163" s="19"/>
      <c r="O163" s="19"/>
      <c r="P163" s="19"/>
      <c r="Q163" s="72"/>
      <c r="R163" s="19"/>
      <c r="S163" s="19"/>
      <c r="T163" s="19"/>
      <c r="U163" s="37"/>
      <c r="V163" s="84"/>
    </row>
    <row r="164" spans="1:22" ht="12.75" customHeight="1" x14ac:dyDescent="0.2">
      <c r="A164" s="51"/>
      <c r="B164" s="62" t="s">
        <v>19</v>
      </c>
      <c r="C164" s="67"/>
      <c r="D164" s="67"/>
      <c r="E164" s="54"/>
      <c r="F164" s="54">
        <f t="shared" si="29"/>
        <v>0</v>
      </c>
      <c r="G164" s="72"/>
      <c r="H164" s="54"/>
      <c r="I164" s="54"/>
      <c r="J164" s="54"/>
      <c r="K164" s="54"/>
      <c r="L164" s="72"/>
      <c r="M164" s="54"/>
      <c r="N164" s="54"/>
      <c r="O164" s="54"/>
      <c r="P164" s="54"/>
      <c r="Q164" s="72"/>
      <c r="R164" s="54"/>
      <c r="S164" s="54"/>
      <c r="T164" s="54"/>
      <c r="U164" s="65"/>
      <c r="V164" s="84"/>
    </row>
    <row r="165" spans="1:22" ht="12.75" customHeight="1" x14ac:dyDescent="0.2">
      <c r="A165" s="51"/>
      <c r="B165" s="62" t="s">
        <v>48</v>
      </c>
      <c r="C165" s="68"/>
      <c r="D165" s="68"/>
      <c r="E165" s="54"/>
      <c r="F165" s="19">
        <f t="shared" si="29"/>
        <v>0</v>
      </c>
      <c r="G165" s="72"/>
      <c r="H165" s="19"/>
      <c r="I165" s="19"/>
      <c r="J165" s="19"/>
      <c r="K165" s="19"/>
      <c r="L165" s="72"/>
      <c r="M165" s="19"/>
      <c r="N165" s="19"/>
      <c r="O165" s="19"/>
      <c r="P165" s="19"/>
      <c r="Q165" s="72"/>
      <c r="R165" s="19"/>
      <c r="S165" s="19"/>
      <c r="T165" s="19"/>
      <c r="U165" s="37"/>
      <c r="V165" s="84"/>
    </row>
    <row r="166" spans="1:22" ht="12.75" customHeight="1" x14ac:dyDescent="0.2">
      <c r="A166" s="51"/>
      <c r="B166" s="62" t="s">
        <v>142</v>
      </c>
      <c r="C166" s="68">
        <v>3020816</v>
      </c>
      <c r="D166" s="68">
        <v>2750816</v>
      </c>
      <c r="E166" s="19">
        <v>-2255000</v>
      </c>
      <c r="F166" s="19">
        <f t="shared" si="29"/>
        <v>495816</v>
      </c>
      <c r="G166" s="72">
        <v>146108</v>
      </c>
      <c r="H166" s="19"/>
      <c r="I166" s="19"/>
      <c r="J166" s="19"/>
      <c r="K166" s="19"/>
      <c r="L166" s="72"/>
      <c r="M166" s="19"/>
      <c r="N166" s="19"/>
      <c r="O166" s="19"/>
      <c r="P166" s="19"/>
      <c r="Q166" s="72"/>
      <c r="R166" s="19"/>
      <c r="S166" s="19"/>
      <c r="T166" s="19"/>
      <c r="U166" s="37"/>
      <c r="V166" s="84"/>
    </row>
    <row r="167" spans="1:22" ht="12.75" customHeight="1" x14ac:dyDescent="0.2">
      <c r="A167" s="51"/>
      <c r="B167" s="53" t="s">
        <v>20</v>
      </c>
      <c r="C167" s="68"/>
      <c r="D167" s="68"/>
      <c r="E167" s="19"/>
      <c r="F167" s="19">
        <f t="shared" si="29"/>
        <v>0</v>
      </c>
      <c r="G167" s="72"/>
      <c r="H167" s="19"/>
      <c r="I167" s="19"/>
      <c r="J167" s="19"/>
      <c r="K167" s="19"/>
      <c r="L167" s="72"/>
      <c r="M167" s="19">
        <v>1197970</v>
      </c>
      <c r="N167" s="19">
        <v>1207306</v>
      </c>
      <c r="O167" s="19">
        <v>1341</v>
      </c>
      <c r="P167" s="19">
        <f>SUM(N167:O167)</f>
        <v>1208647</v>
      </c>
      <c r="Q167" s="72">
        <v>1208275</v>
      </c>
      <c r="R167" s="19">
        <v>1695950</v>
      </c>
      <c r="S167" s="19">
        <v>1965718</v>
      </c>
      <c r="T167" s="19">
        <v>-61397</v>
      </c>
      <c r="U167" s="38">
        <f>SUM(S167:T167)</f>
        <v>1904321</v>
      </c>
      <c r="V167" s="84">
        <v>1896615</v>
      </c>
    </row>
    <row r="168" spans="1:22" ht="12.75" customHeight="1" x14ac:dyDescent="0.2">
      <c r="A168" s="51"/>
      <c r="B168" s="62" t="s">
        <v>128</v>
      </c>
      <c r="C168" s="68"/>
      <c r="D168" s="68"/>
      <c r="E168" s="19"/>
      <c r="F168" s="19">
        <f t="shared" si="29"/>
        <v>0</v>
      </c>
      <c r="G168" s="72"/>
      <c r="H168" s="19"/>
      <c r="I168" s="19"/>
      <c r="J168" s="19"/>
      <c r="K168" s="19"/>
      <c r="L168" s="72"/>
      <c r="M168" s="19"/>
      <c r="N168" s="19"/>
      <c r="O168" s="19"/>
      <c r="P168" s="19"/>
      <c r="Q168" s="72"/>
      <c r="R168" s="19"/>
      <c r="S168" s="19"/>
      <c r="T168" s="19"/>
      <c r="U168" s="37"/>
      <c r="V168" s="84"/>
    </row>
    <row r="169" spans="1:22" ht="17.25" customHeight="1" x14ac:dyDescent="0.2">
      <c r="A169" s="131" t="s">
        <v>14</v>
      </c>
      <c r="B169" s="131"/>
      <c r="C169" s="22">
        <f t="shared" ref="C169:Q169" si="30">SUM(C107:C168)</f>
        <v>5662238</v>
      </c>
      <c r="D169" s="22">
        <f t="shared" si="30"/>
        <v>6045203</v>
      </c>
      <c r="E169" s="22">
        <f t="shared" si="30"/>
        <v>-3369607</v>
      </c>
      <c r="F169" s="22">
        <f t="shared" si="30"/>
        <v>2675596</v>
      </c>
      <c r="G169" s="73">
        <f>SUM(G107:G168)</f>
        <v>2267055</v>
      </c>
      <c r="H169" s="23">
        <f t="shared" si="30"/>
        <v>20480</v>
      </c>
      <c r="I169" s="23">
        <f t="shared" si="30"/>
        <v>20480</v>
      </c>
      <c r="J169" s="23">
        <f t="shared" si="30"/>
        <v>-4956</v>
      </c>
      <c r="K169" s="22">
        <f t="shared" si="30"/>
        <v>15524</v>
      </c>
      <c r="L169" s="73">
        <f t="shared" si="30"/>
        <v>11524</v>
      </c>
      <c r="M169" s="23">
        <f t="shared" si="30"/>
        <v>1197970</v>
      </c>
      <c r="N169" s="23">
        <f t="shared" si="30"/>
        <v>1207306</v>
      </c>
      <c r="O169" s="23">
        <f t="shared" si="30"/>
        <v>1341</v>
      </c>
      <c r="P169" s="23">
        <f t="shared" si="30"/>
        <v>1208647</v>
      </c>
      <c r="Q169" s="75">
        <f t="shared" si="30"/>
        <v>1208275</v>
      </c>
      <c r="R169" s="22">
        <f>SUM(R107:R168)</f>
        <v>1695950</v>
      </c>
      <c r="S169" s="22">
        <f>SUM(S107:S168)</f>
        <v>1965718</v>
      </c>
      <c r="T169" s="22">
        <f>SUM(T107:T168)</f>
        <v>-61397</v>
      </c>
      <c r="U169" s="22">
        <f>SUM(U107:U168)</f>
        <v>1904321</v>
      </c>
      <c r="V169" s="75">
        <f>SUM(V107:V168)</f>
        <v>1896615</v>
      </c>
    </row>
    <row r="170" spans="1:22" ht="18.75" customHeight="1" x14ac:dyDescent="0.2">
      <c r="A170" s="132" t="s">
        <v>13</v>
      </c>
      <c r="B170" s="132"/>
      <c r="C170" s="19"/>
      <c r="D170" s="19"/>
      <c r="E170" s="19"/>
      <c r="F170" s="19"/>
      <c r="G170" s="72"/>
      <c r="H170" s="19"/>
      <c r="I170" s="19"/>
      <c r="J170" s="19"/>
      <c r="K170" s="19"/>
      <c r="L170" s="74"/>
      <c r="M170" s="26"/>
      <c r="N170" s="26"/>
      <c r="O170" s="26"/>
      <c r="P170" s="19"/>
      <c r="Q170" s="82"/>
      <c r="R170" s="18"/>
      <c r="S170" s="19"/>
      <c r="T170" s="19"/>
      <c r="U170" s="19"/>
      <c r="V170" s="84"/>
    </row>
    <row r="171" spans="1:22" ht="12.75" customHeight="1" x14ac:dyDescent="0.2">
      <c r="A171" s="52" t="s">
        <v>61</v>
      </c>
      <c r="B171" s="56" t="s">
        <v>32</v>
      </c>
      <c r="C171" s="69">
        <v>14882</v>
      </c>
      <c r="D171" s="69">
        <v>19639</v>
      </c>
      <c r="E171" s="40">
        <v>5400</v>
      </c>
      <c r="F171" s="55">
        <f>SUM(D171:E171)</f>
        <v>25039</v>
      </c>
      <c r="G171" s="72">
        <v>22347</v>
      </c>
      <c r="H171" s="40"/>
      <c r="I171" s="40"/>
      <c r="J171" s="40"/>
      <c r="K171" s="19"/>
      <c r="L171" s="72"/>
      <c r="M171" s="19"/>
      <c r="N171" s="19"/>
      <c r="O171" s="19"/>
      <c r="P171" s="40"/>
      <c r="Q171" s="83"/>
      <c r="R171" s="40"/>
      <c r="S171" s="40"/>
      <c r="T171" s="40"/>
      <c r="U171" s="37"/>
      <c r="V171" s="84"/>
    </row>
    <row r="172" spans="1:22" ht="12.75" customHeight="1" x14ac:dyDescent="0.2">
      <c r="A172" s="52" t="s">
        <v>64</v>
      </c>
      <c r="B172" s="53" t="s">
        <v>8</v>
      </c>
      <c r="C172" s="69">
        <v>14</v>
      </c>
      <c r="D172" s="69">
        <v>14</v>
      </c>
      <c r="E172" s="40"/>
      <c r="F172" s="55">
        <f>SUM(D172:E172)</f>
        <v>14</v>
      </c>
      <c r="G172" s="72"/>
      <c r="H172" s="40"/>
      <c r="I172" s="40"/>
      <c r="J172" s="40"/>
      <c r="K172" s="19"/>
      <c r="L172" s="72"/>
      <c r="M172" s="19"/>
      <c r="N172" s="19"/>
      <c r="O172" s="19"/>
      <c r="P172" s="40"/>
      <c r="Q172" s="83"/>
      <c r="R172" s="40"/>
      <c r="S172" s="40"/>
      <c r="T172" s="40"/>
      <c r="U172" s="37"/>
      <c r="V172" s="84"/>
    </row>
    <row r="173" spans="1:22" ht="12.75" customHeight="1" x14ac:dyDescent="0.2">
      <c r="A173" s="52" t="s">
        <v>110</v>
      </c>
      <c r="B173" s="53" t="s">
        <v>111</v>
      </c>
      <c r="C173" s="69">
        <v>2785</v>
      </c>
      <c r="D173" s="69">
        <v>17422</v>
      </c>
      <c r="E173" s="40"/>
      <c r="F173" s="55">
        <f>SUM(D173:E173)</f>
        <v>17422</v>
      </c>
      <c r="G173" s="72">
        <v>19169</v>
      </c>
      <c r="H173" s="40"/>
      <c r="I173" s="40"/>
      <c r="J173" s="40"/>
      <c r="K173" s="19"/>
      <c r="L173" s="72"/>
      <c r="M173" s="19"/>
      <c r="N173" s="19"/>
      <c r="O173" s="19"/>
      <c r="P173" s="40"/>
      <c r="Q173" s="83"/>
      <c r="R173" s="40"/>
      <c r="S173" s="40"/>
      <c r="T173" s="40"/>
      <c r="U173" s="37"/>
      <c r="V173" s="84"/>
    </row>
    <row r="174" spans="1:22" ht="12.75" customHeight="1" x14ac:dyDescent="0.2">
      <c r="A174" s="52" t="s">
        <v>79</v>
      </c>
      <c r="B174" s="53" t="s">
        <v>115</v>
      </c>
      <c r="C174" s="69"/>
      <c r="D174" s="69"/>
      <c r="E174" s="40"/>
      <c r="F174" s="55"/>
      <c r="G174" s="72">
        <v>120</v>
      </c>
      <c r="H174" s="40"/>
      <c r="I174" s="40"/>
      <c r="J174" s="40"/>
      <c r="K174" s="19"/>
      <c r="L174" s="72"/>
      <c r="M174" s="19"/>
      <c r="N174" s="19"/>
      <c r="O174" s="19"/>
      <c r="P174" s="40"/>
      <c r="Q174" s="83"/>
      <c r="R174" s="40"/>
      <c r="S174" s="40"/>
      <c r="T174" s="40"/>
      <c r="U174" s="37"/>
      <c r="V174" s="84"/>
    </row>
    <row r="175" spans="1:22" ht="12.75" customHeight="1" x14ac:dyDescent="0.2">
      <c r="A175" s="52" t="s">
        <v>84</v>
      </c>
      <c r="B175" s="58" t="s">
        <v>28</v>
      </c>
      <c r="C175" s="69">
        <v>25349</v>
      </c>
      <c r="D175" s="69">
        <v>25349</v>
      </c>
      <c r="E175" s="40"/>
      <c r="F175" s="55">
        <f>SUM(D175:E175)</f>
        <v>25349</v>
      </c>
      <c r="G175" s="72">
        <v>27629</v>
      </c>
      <c r="H175" s="40"/>
      <c r="I175" s="40"/>
      <c r="J175" s="40"/>
      <c r="K175" s="19"/>
      <c r="L175" s="72"/>
      <c r="M175" s="19"/>
      <c r="N175" s="19"/>
      <c r="O175" s="19"/>
      <c r="P175" s="40"/>
      <c r="Q175" s="83"/>
      <c r="R175" s="40"/>
      <c r="S175" s="40"/>
      <c r="T175" s="40"/>
      <c r="U175" s="37"/>
      <c r="V175" s="84"/>
    </row>
    <row r="176" spans="1:22" ht="12.75" customHeight="1" x14ac:dyDescent="0.2">
      <c r="A176" s="52" t="s">
        <v>131</v>
      </c>
      <c r="B176" s="58" t="s">
        <v>132</v>
      </c>
      <c r="C176" s="69">
        <v>5574</v>
      </c>
      <c r="D176" s="69">
        <v>5574</v>
      </c>
      <c r="E176" s="40"/>
      <c r="F176" s="55">
        <f>SUM(D176:E176)</f>
        <v>5574</v>
      </c>
      <c r="G176" s="72">
        <v>6159</v>
      </c>
      <c r="H176" s="40"/>
      <c r="I176" s="40"/>
      <c r="J176" s="40"/>
      <c r="K176" s="19"/>
      <c r="L176" s="72"/>
      <c r="M176" s="19"/>
      <c r="N176" s="19"/>
      <c r="O176" s="19"/>
      <c r="P176" s="40"/>
      <c r="Q176" s="83"/>
      <c r="R176" s="40"/>
      <c r="S176" s="40"/>
      <c r="T176" s="40"/>
      <c r="U176" s="37"/>
      <c r="V176" s="84"/>
    </row>
    <row r="177" spans="1:22" ht="12.75" customHeight="1" x14ac:dyDescent="0.2">
      <c r="A177" s="52" t="s">
        <v>85</v>
      </c>
      <c r="B177" s="58" t="s">
        <v>57</v>
      </c>
      <c r="C177" s="69">
        <v>331</v>
      </c>
      <c r="D177" s="69">
        <v>331</v>
      </c>
      <c r="E177" s="40"/>
      <c r="F177" s="55">
        <f t="shared" ref="F177:F192" si="31">SUM(D177:E177)</f>
        <v>331</v>
      </c>
      <c r="G177" s="72"/>
      <c r="H177" s="40"/>
      <c r="I177" s="40"/>
      <c r="J177" s="40"/>
      <c r="K177" s="19"/>
      <c r="L177" s="72"/>
      <c r="M177" s="19"/>
      <c r="N177" s="19"/>
      <c r="O177" s="19"/>
      <c r="P177" s="40"/>
      <c r="Q177" s="83"/>
      <c r="R177" s="40"/>
      <c r="S177" s="40"/>
      <c r="T177" s="40"/>
      <c r="U177" s="37"/>
      <c r="V177" s="84"/>
    </row>
    <row r="178" spans="1:22" ht="12.75" customHeight="1" x14ac:dyDescent="0.2">
      <c r="A178" s="52" t="s">
        <v>104</v>
      </c>
      <c r="B178" s="58" t="s">
        <v>135</v>
      </c>
      <c r="C178" s="69"/>
      <c r="D178" s="69"/>
      <c r="E178" s="40"/>
      <c r="F178" s="55">
        <f t="shared" si="31"/>
        <v>0</v>
      </c>
      <c r="G178" s="72"/>
      <c r="H178" s="40"/>
      <c r="I178" s="40"/>
      <c r="J178" s="40"/>
      <c r="K178" s="19"/>
      <c r="L178" s="72"/>
      <c r="M178" s="19"/>
      <c r="N178" s="19"/>
      <c r="O178" s="19"/>
      <c r="P178" s="40"/>
      <c r="Q178" s="83"/>
      <c r="R178" s="40"/>
      <c r="S178" s="40"/>
      <c r="T178" s="40"/>
      <c r="U178" s="37"/>
      <c r="V178" s="84"/>
    </row>
    <row r="179" spans="1:22" ht="12.75" customHeight="1" x14ac:dyDescent="0.2">
      <c r="A179" s="51" t="s">
        <v>105</v>
      </c>
      <c r="B179" s="57" t="s">
        <v>29</v>
      </c>
      <c r="C179" s="69">
        <v>17780</v>
      </c>
      <c r="D179" s="69">
        <v>21864</v>
      </c>
      <c r="E179" s="40">
        <v>-10000</v>
      </c>
      <c r="F179" s="55">
        <f t="shared" si="31"/>
        <v>11864</v>
      </c>
      <c r="G179" s="72">
        <v>11563</v>
      </c>
      <c r="H179" s="40"/>
      <c r="I179" s="40"/>
      <c r="J179" s="40"/>
      <c r="K179" s="19"/>
      <c r="L179" s="72"/>
      <c r="M179" s="19"/>
      <c r="N179" s="19"/>
      <c r="O179" s="19"/>
      <c r="P179" s="40"/>
      <c r="Q179" s="83"/>
      <c r="R179" s="40"/>
      <c r="S179" s="40"/>
      <c r="T179" s="40"/>
      <c r="U179" s="37"/>
      <c r="V179" s="84"/>
    </row>
    <row r="180" spans="1:22" ht="12.75" customHeight="1" x14ac:dyDescent="0.2">
      <c r="A180" s="51" t="s">
        <v>129</v>
      </c>
      <c r="B180" s="53" t="s">
        <v>130</v>
      </c>
      <c r="C180" s="69">
        <v>2670</v>
      </c>
      <c r="D180" s="69">
        <v>7242</v>
      </c>
      <c r="E180" s="40"/>
      <c r="F180" s="55">
        <f t="shared" si="31"/>
        <v>7242</v>
      </c>
      <c r="G180" s="72">
        <v>6499</v>
      </c>
      <c r="H180" s="40"/>
      <c r="I180" s="40"/>
      <c r="J180" s="40"/>
      <c r="K180" s="19"/>
      <c r="L180" s="72"/>
      <c r="M180" s="19"/>
      <c r="N180" s="19"/>
      <c r="O180" s="19"/>
      <c r="P180" s="40"/>
      <c r="Q180" s="83"/>
      <c r="R180" s="40"/>
      <c r="S180" s="40"/>
      <c r="T180" s="40"/>
      <c r="U180" s="37"/>
      <c r="V180" s="84"/>
    </row>
    <row r="181" spans="1:22" ht="12.75" customHeight="1" x14ac:dyDescent="0.2">
      <c r="A181" s="51" t="s">
        <v>88</v>
      </c>
      <c r="B181" s="53" t="s">
        <v>30</v>
      </c>
      <c r="C181" s="69">
        <v>12169</v>
      </c>
      <c r="D181" s="69">
        <v>13884</v>
      </c>
      <c r="E181" s="40">
        <f>-1287-1150-5000</f>
        <v>-7437</v>
      </c>
      <c r="F181" s="55">
        <f t="shared" si="31"/>
        <v>6447</v>
      </c>
      <c r="G181" s="72">
        <v>5527</v>
      </c>
      <c r="H181" s="40"/>
      <c r="I181" s="40"/>
      <c r="J181" s="40"/>
      <c r="K181" s="19"/>
      <c r="L181" s="72"/>
      <c r="M181" s="19"/>
      <c r="N181" s="19"/>
      <c r="O181" s="19"/>
      <c r="P181" s="40"/>
      <c r="Q181" s="83"/>
      <c r="R181" s="40"/>
      <c r="S181" s="40"/>
      <c r="T181" s="40"/>
      <c r="U181" s="37"/>
      <c r="V181" s="84"/>
    </row>
    <row r="182" spans="1:22" ht="12.75" customHeight="1" x14ac:dyDescent="0.2">
      <c r="A182" s="51" t="s">
        <v>89</v>
      </c>
      <c r="B182" s="53" t="s">
        <v>31</v>
      </c>
      <c r="C182" s="69"/>
      <c r="D182" s="69"/>
      <c r="E182" s="40"/>
      <c r="F182" s="55">
        <f t="shared" si="31"/>
        <v>0</v>
      </c>
      <c r="G182" s="72"/>
      <c r="H182" s="40"/>
      <c r="I182" s="40"/>
      <c r="J182" s="40"/>
      <c r="K182" s="19"/>
      <c r="L182" s="72"/>
      <c r="M182" s="19"/>
      <c r="N182" s="19"/>
      <c r="O182" s="19"/>
      <c r="P182" s="40"/>
      <c r="Q182" s="83"/>
      <c r="R182" s="40"/>
      <c r="S182" s="40"/>
      <c r="T182" s="40"/>
      <c r="U182" s="37"/>
      <c r="V182" s="84"/>
    </row>
    <row r="183" spans="1:22" ht="12.75" customHeight="1" x14ac:dyDescent="0.2">
      <c r="A183" s="51" t="s">
        <v>95</v>
      </c>
      <c r="B183" s="53" t="s">
        <v>51</v>
      </c>
      <c r="C183" s="69">
        <v>106</v>
      </c>
      <c r="D183" s="69">
        <v>106</v>
      </c>
      <c r="E183" s="40"/>
      <c r="F183" s="55">
        <f t="shared" si="31"/>
        <v>106</v>
      </c>
      <c r="G183" s="72"/>
      <c r="H183" s="40"/>
      <c r="I183" s="40"/>
      <c r="J183" s="40"/>
      <c r="K183" s="19"/>
      <c r="L183" s="72"/>
      <c r="M183" s="19"/>
      <c r="N183" s="19"/>
      <c r="O183" s="19"/>
      <c r="P183" s="40"/>
      <c r="Q183" s="83"/>
      <c r="R183" s="40"/>
      <c r="S183" s="40"/>
      <c r="T183" s="40"/>
      <c r="U183" s="37"/>
      <c r="V183" s="84"/>
    </row>
    <row r="184" spans="1:22" ht="12.75" customHeight="1" x14ac:dyDescent="0.2">
      <c r="A184" s="51" t="s">
        <v>96</v>
      </c>
      <c r="B184" s="53" t="s">
        <v>117</v>
      </c>
      <c r="C184" s="68"/>
      <c r="D184" s="68"/>
      <c r="E184" s="40"/>
      <c r="F184" s="55">
        <f t="shared" si="31"/>
        <v>0</v>
      </c>
      <c r="G184" s="72"/>
      <c r="H184" s="40"/>
      <c r="I184" s="40"/>
      <c r="J184" s="40"/>
      <c r="K184" s="19"/>
      <c r="L184" s="72"/>
      <c r="M184" s="19"/>
      <c r="N184" s="19"/>
      <c r="O184" s="19"/>
      <c r="P184" s="40"/>
      <c r="Q184" s="83"/>
      <c r="R184" s="40"/>
      <c r="S184" s="40"/>
      <c r="T184" s="40"/>
      <c r="U184" s="37"/>
      <c r="V184" s="84"/>
    </row>
    <row r="185" spans="1:22" ht="12.75" customHeight="1" x14ac:dyDescent="0.2">
      <c r="A185" s="51" t="s">
        <v>118</v>
      </c>
      <c r="B185" s="53" t="s">
        <v>119</v>
      </c>
      <c r="C185" s="68">
        <v>4699</v>
      </c>
      <c r="D185" s="68">
        <v>4699</v>
      </c>
      <c r="E185" s="40"/>
      <c r="F185" s="55">
        <f t="shared" si="31"/>
        <v>4699</v>
      </c>
      <c r="G185" s="72">
        <v>3286</v>
      </c>
      <c r="H185" s="40"/>
      <c r="I185" s="40"/>
      <c r="J185" s="40"/>
      <c r="K185" s="19"/>
      <c r="L185" s="72"/>
      <c r="M185" s="19"/>
      <c r="N185" s="19"/>
      <c r="O185" s="19"/>
      <c r="P185" s="40"/>
      <c r="Q185" s="83"/>
      <c r="R185" s="40"/>
      <c r="S185" s="40"/>
      <c r="T185" s="40"/>
      <c r="U185" s="37"/>
      <c r="V185" s="84"/>
    </row>
    <row r="186" spans="1:22" ht="12.75" customHeight="1" x14ac:dyDescent="0.2">
      <c r="A186" s="51" t="s">
        <v>143</v>
      </c>
      <c r="B186" s="53" t="s">
        <v>144</v>
      </c>
      <c r="C186" s="19">
        <v>70000</v>
      </c>
      <c r="D186" s="19">
        <v>70000</v>
      </c>
      <c r="E186" s="40">
        <v>-50000</v>
      </c>
      <c r="F186" s="55">
        <f t="shared" si="31"/>
        <v>20000</v>
      </c>
      <c r="G186" s="72">
        <v>19715</v>
      </c>
      <c r="H186" s="40"/>
      <c r="I186" s="40"/>
      <c r="J186" s="40"/>
      <c r="K186" s="19"/>
      <c r="L186" s="72"/>
      <c r="M186" s="19"/>
      <c r="N186" s="19"/>
      <c r="O186" s="19"/>
      <c r="P186" s="40"/>
      <c r="Q186" s="83"/>
      <c r="R186" s="40"/>
      <c r="S186" s="40"/>
      <c r="T186" s="40"/>
      <c r="U186" s="37"/>
      <c r="V186" s="84"/>
    </row>
    <row r="187" spans="1:22" ht="12.75" customHeight="1" x14ac:dyDescent="0.2">
      <c r="A187" s="51" t="s">
        <v>147</v>
      </c>
      <c r="B187" s="53" t="s">
        <v>148</v>
      </c>
      <c r="C187" s="40"/>
      <c r="D187" s="40">
        <v>2188</v>
      </c>
      <c r="E187" s="40"/>
      <c r="F187" s="55">
        <f t="shared" si="31"/>
        <v>2188</v>
      </c>
      <c r="G187" s="72">
        <v>3208</v>
      </c>
      <c r="H187" s="40"/>
      <c r="I187" s="40"/>
      <c r="J187" s="40"/>
      <c r="K187" s="19"/>
      <c r="L187" s="72"/>
      <c r="M187" s="19"/>
      <c r="N187" s="19"/>
      <c r="O187" s="19"/>
      <c r="P187" s="40"/>
      <c r="Q187" s="83"/>
      <c r="R187" s="40"/>
      <c r="S187" s="40"/>
      <c r="T187" s="40"/>
      <c r="U187" s="37"/>
      <c r="V187" s="84"/>
    </row>
    <row r="188" spans="1:22" ht="12.75" customHeight="1" x14ac:dyDescent="0.2">
      <c r="A188" s="51"/>
      <c r="B188" s="53" t="s">
        <v>47</v>
      </c>
      <c r="C188" s="40"/>
      <c r="D188" s="40"/>
      <c r="E188" s="40"/>
      <c r="F188" s="55">
        <f t="shared" si="31"/>
        <v>0</v>
      </c>
      <c r="G188" s="72"/>
      <c r="H188" s="40">
        <v>65200</v>
      </c>
      <c r="I188" s="40">
        <v>65200</v>
      </c>
      <c r="J188" s="40">
        <v>-21283</v>
      </c>
      <c r="K188" s="19">
        <f>SUM(I188:J188)</f>
        <v>43917</v>
      </c>
      <c r="L188" s="72">
        <v>43917</v>
      </c>
      <c r="M188" s="19"/>
      <c r="N188" s="19"/>
      <c r="O188" s="19"/>
      <c r="P188" s="40"/>
      <c r="Q188" s="83"/>
      <c r="R188" s="40"/>
      <c r="S188" s="40"/>
      <c r="T188" s="40"/>
      <c r="U188" s="37"/>
      <c r="V188" s="84"/>
    </row>
    <row r="189" spans="1:22" ht="12.75" customHeight="1" x14ac:dyDescent="0.2">
      <c r="A189" s="51"/>
      <c r="B189" s="61" t="s">
        <v>18</v>
      </c>
      <c r="C189" s="40"/>
      <c r="D189" s="40"/>
      <c r="E189" s="40"/>
      <c r="F189" s="55">
        <f t="shared" si="31"/>
        <v>0</v>
      </c>
      <c r="G189" s="72"/>
      <c r="H189" s="40"/>
      <c r="I189" s="40"/>
      <c r="J189" s="40"/>
      <c r="K189" s="19"/>
      <c r="L189" s="72"/>
      <c r="M189" s="19"/>
      <c r="N189" s="19"/>
      <c r="O189" s="19"/>
      <c r="P189" s="40"/>
      <c r="Q189" s="83"/>
      <c r="R189" s="40"/>
      <c r="S189" s="40"/>
      <c r="T189" s="40"/>
      <c r="U189" s="37"/>
      <c r="V189" s="84"/>
    </row>
    <row r="190" spans="1:22" ht="12.75" customHeight="1" x14ac:dyDescent="0.2">
      <c r="A190" s="51"/>
      <c r="B190" s="62" t="s">
        <v>19</v>
      </c>
      <c r="C190" s="40"/>
      <c r="D190" s="40"/>
      <c r="E190" s="40"/>
      <c r="F190" s="55">
        <f t="shared" si="31"/>
        <v>0</v>
      </c>
      <c r="G190" s="72"/>
      <c r="H190" s="40"/>
      <c r="I190" s="40"/>
      <c r="J190" s="40"/>
      <c r="K190" s="19"/>
      <c r="L190" s="72"/>
      <c r="M190" s="19"/>
      <c r="N190" s="19"/>
      <c r="O190" s="19"/>
      <c r="P190" s="40"/>
      <c r="Q190" s="83"/>
      <c r="R190" s="40"/>
      <c r="S190" s="40"/>
      <c r="T190" s="40"/>
      <c r="U190" s="37"/>
      <c r="V190" s="84"/>
    </row>
    <row r="191" spans="1:22" ht="12.75" customHeight="1" x14ac:dyDescent="0.2">
      <c r="A191" s="51"/>
      <c r="B191" s="62" t="s">
        <v>48</v>
      </c>
      <c r="C191" s="40"/>
      <c r="D191" s="40"/>
      <c r="E191" s="40"/>
      <c r="F191" s="55">
        <f t="shared" si="31"/>
        <v>0</v>
      </c>
      <c r="G191" s="72"/>
      <c r="H191" s="40"/>
      <c r="I191" s="40"/>
      <c r="J191" s="40"/>
      <c r="K191" s="19"/>
      <c r="L191" s="72"/>
      <c r="M191" s="19"/>
      <c r="N191" s="19"/>
      <c r="O191" s="19"/>
      <c r="P191" s="40"/>
      <c r="Q191" s="83"/>
      <c r="R191" s="40"/>
      <c r="S191" s="40"/>
      <c r="T191" s="40"/>
      <c r="U191" s="38"/>
      <c r="V191" s="84"/>
    </row>
    <row r="192" spans="1:22" ht="13.5" customHeight="1" x14ac:dyDescent="0.2">
      <c r="A192" s="51"/>
      <c r="B192" s="53" t="s">
        <v>20</v>
      </c>
      <c r="C192" s="63"/>
      <c r="D192" s="63"/>
      <c r="E192" s="63"/>
      <c r="F192" s="55">
        <f t="shared" si="31"/>
        <v>0</v>
      </c>
      <c r="G192" s="72"/>
      <c r="H192" s="63"/>
      <c r="I192" s="63"/>
      <c r="J192" s="63"/>
      <c r="K192" s="63"/>
      <c r="L192" s="80"/>
      <c r="M192" s="63">
        <v>82152</v>
      </c>
      <c r="N192" s="63">
        <v>92659</v>
      </c>
      <c r="O192" s="63">
        <v>31180</v>
      </c>
      <c r="P192" s="63">
        <f>SUM(N192:O192)</f>
        <v>123839</v>
      </c>
      <c r="Q192" s="80">
        <v>121043</v>
      </c>
      <c r="R192" s="63">
        <v>1306749</v>
      </c>
      <c r="S192" s="63">
        <v>1770619</v>
      </c>
      <c r="T192" s="63">
        <v>-109567</v>
      </c>
      <c r="U192" s="63">
        <f>SUM(S192:T192)</f>
        <v>1661052</v>
      </c>
      <c r="V192" s="84">
        <v>1651013</v>
      </c>
    </row>
    <row r="193" spans="1:22" ht="16.5" customHeight="1" x14ac:dyDescent="0.2">
      <c r="A193" s="109" t="s">
        <v>15</v>
      </c>
      <c r="B193" s="110"/>
      <c r="C193" s="39">
        <f>SUM(C171:C192)</f>
        <v>156359</v>
      </c>
      <c r="D193" s="39">
        <f t="shared" ref="D193:P193" si="32">SUM(D171:D192)</f>
        <v>188312</v>
      </c>
      <c r="E193" s="39">
        <f t="shared" si="32"/>
        <v>-62037</v>
      </c>
      <c r="F193" s="39">
        <f t="shared" si="32"/>
        <v>126275</v>
      </c>
      <c r="G193" s="78">
        <f>SUM(G171:G192)</f>
        <v>125222</v>
      </c>
      <c r="H193" s="39">
        <f t="shared" si="32"/>
        <v>65200</v>
      </c>
      <c r="I193" s="39">
        <f t="shared" si="32"/>
        <v>65200</v>
      </c>
      <c r="J193" s="39">
        <f t="shared" si="32"/>
        <v>-21283</v>
      </c>
      <c r="K193" s="39">
        <f t="shared" si="32"/>
        <v>43917</v>
      </c>
      <c r="L193" s="78">
        <f t="shared" si="32"/>
        <v>43917</v>
      </c>
      <c r="M193" s="39">
        <f t="shared" si="32"/>
        <v>82152</v>
      </c>
      <c r="N193" s="39">
        <f t="shared" si="32"/>
        <v>92659</v>
      </c>
      <c r="O193" s="39">
        <f t="shared" si="32"/>
        <v>31180</v>
      </c>
      <c r="P193" s="39">
        <f t="shared" si="32"/>
        <v>123839</v>
      </c>
      <c r="Q193" s="78">
        <f t="shared" ref="Q193:V193" si="33">SUM(Q171:Q192)</f>
        <v>121043</v>
      </c>
      <c r="R193" s="39">
        <f t="shared" si="33"/>
        <v>1306749</v>
      </c>
      <c r="S193" s="39">
        <f t="shared" si="33"/>
        <v>1770619</v>
      </c>
      <c r="T193" s="39">
        <f t="shared" si="33"/>
        <v>-109567</v>
      </c>
      <c r="U193" s="39">
        <f t="shared" si="33"/>
        <v>1661052</v>
      </c>
      <c r="V193" s="78">
        <f t="shared" si="33"/>
        <v>1651013</v>
      </c>
    </row>
    <row r="194" spans="1:22" ht="16.5" customHeight="1" x14ac:dyDescent="0.25">
      <c r="A194" s="103" t="s">
        <v>11</v>
      </c>
      <c r="B194" s="103"/>
      <c r="C194" s="99">
        <f>SUM(C169,C193)</f>
        <v>5818597</v>
      </c>
      <c r="D194" s="99">
        <f t="shared" ref="D194:P194" si="34">SUM(D169,D193)</f>
        <v>6233515</v>
      </c>
      <c r="E194" s="99">
        <f t="shared" si="34"/>
        <v>-3431644</v>
      </c>
      <c r="F194" s="99">
        <f t="shared" si="34"/>
        <v>2801871</v>
      </c>
      <c r="G194" s="79">
        <f>SUM(G169,G193)</f>
        <v>2392277</v>
      </c>
      <c r="H194" s="99">
        <f t="shared" si="34"/>
        <v>85680</v>
      </c>
      <c r="I194" s="99">
        <f t="shared" si="34"/>
        <v>85680</v>
      </c>
      <c r="J194" s="99">
        <f t="shared" si="34"/>
        <v>-26239</v>
      </c>
      <c r="K194" s="99">
        <f t="shared" si="34"/>
        <v>59441</v>
      </c>
      <c r="L194" s="79">
        <f t="shared" si="34"/>
        <v>55441</v>
      </c>
      <c r="M194" s="99">
        <f t="shared" si="34"/>
        <v>1280122</v>
      </c>
      <c r="N194" s="99">
        <f t="shared" si="34"/>
        <v>1299965</v>
      </c>
      <c r="O194" s="99">
        <f t="shared" si="34"/>
        <v>32521</v>
      </c>
      <c r="P194" s="99">
        <f t="shared" si="34"/>
        <v>1332486</v>
      </c>
      <c r="Q194" s="79">
        <f t="shared" ref="Q194:V194" si="35">SUM(Q169,Q193)</f>
        <v>1329318</v>
      </c>
      <c r="R194" s="99">
        <f t="shared" si="35"/>
        <v>3002699</v>
      </c>
      <c r="S194" s="99">
        <f t="shared" si="35"/>
        <v>3736337</v>
      </c>
      <c r="T194" s="99">
        <f t="shared" si="35"/>
        <v>-170964</v>
      </c>
      <c r="U194" s="99">
        <f t="shared" si="35"/>
        <v>3565373</v>
      </c>
      <c r="V194" s="79">
        <f t="shared" si="35"/>
        <v>3547628</v>
      </c>
    </row>
    <row r="195" spans="1:22" ht="16.899999999999999" customHeight="1" x14ac:dyDescent="0.25">
      <c r="A195" s="111" t="s">
        <v>43</v>
      </c>
      <c r="B195" s="111"/>
      <c r="C195" s="29">
        <v>746811</v>
      </c>
      <c r="D195" s="29">
        <v>798046</v>
      </c>
      <c r="E195" s="29">
        <v>-277607</v>
      </c>
      <c r="F195" s="29">
        <f>SUM(D195:E195)</f>
        <v>520439</v>
      </c>
      <c r="G195" s="77">
        <v>496464</v>
      </c>
      <c r="H195" s="29"/>
      <c r="I195" s="29"/>
      <c r="J195" s="29"/>
      <c r="K195" s="29">
        <f>SUM(I195:J195)</f>
        <v>0</v>
      </c>
      <c r="L195" s="77"/>
      <c r="M195" s="29"/>
      <c r="N195" s="29">
        <v>619</v>
      </c>
      <c r="O195" s="29"/>
      <c r="P195" s="29">
        <f>SUM(N195:O195)</f>
        <v>619</v>
      </c>
      <c r="Q195" s="77">
        <v>619</v>
      </c>
      <c r="R195" s="100"/>
      <c r="S195" s="29"/>
      <c r="T195" s="29"/>
      <c r="U195" s="29">
        <f>SUM(S195:T195)</f>
        <v>0</v>
      </c>
      <c r="V195" s="77"/>
    </row>
    <row r="196" spans="1:22" ht="16.899999999999999" customHeight="1" x14ac:dyDescent="0.25">
      <c r="A196" s="111" t="s">
        <v>44</v>
      </c>
      <c r="B196" s="111"/>
      <c r="C196" s="29">
        <v>263389</v>
      </c>
      <c r="D196" s="29">
        <v>274052</v>
      </c>
      <c r="E196" s="29">
        <v>-111082</v>
      </c>
      <c r="F196" s="29">
        <f>SUM(D196:E196)</f>
        <v>162970</v>
      </c>
      <c r="G196" s="77">
        <v>159728</v>
      </c>
      <c r="H196" s="29"/>
      <c r="I196" s="29"/>
      <c r="J196" s="29"/>
      <c r="K196" s="29">
        <f>SUM(I196:J196)</f>
        <v>0</v>
      </c>
      <c r="L196" s="77"/>
      <c r="M196" s="29"/>
      <c r="N196" s="29">
        <v>2037</v>
      </c>
      <c r="O196" s="29"/>
      <c r="P196" s="29">
        <f>SUM(N196:O196)</f>
        <v>2037</v>
      </c>
      <c r="Q196" s="77">
        <v>2037</v>
      </c>
      <c r="R196" s="100"/>
      <c r="S196" s="37"/>
      <c r="T196" s="37"/>
      <c r="U196" s="37"/>
      <c r="V196" s="77"/>
    </row>
    <row r="197" spans="1:22" ht="18" customHeight="1" x14ac:dyDescent="0.25">
      <c r="A197" s="111" t="s">
        <v>10</v>
      </c>
      <c r="B197" s="111"/>
      <c r="C197" s="29">
        <f>SUM(C194,C195,C196)</f>
        <v>6828797</v>
      </c>
      <c r="D197" s="29">
        <f t="shared" ref="D197:P197" si="36">SUM(D194,D195,D196)</f>
        <v>7305613</v>
      </c>
      <c r="E197" s="29">
        <f t="shared" si="36"/>
        <v>-3820333</v>
      </c>
      <c r="F197" s="29">
        <f>SUM(F194,F195,F196)</f>
        <v>3485280</v>
      </c>
      <c r="G197" s="77">
        <f>SUM(G194,G195,G196)</f>
        <v>3048469</v>
      </c>
      <c r="H197" s="29">
        <f>SUM(H194,H195,H196)</f>
        <v>85680</v>
      </c>
      <c r="I197" s="29">
        <f>SUM(I194,I195,I196)</f>
        <v>85680</v>
      </c>
      <c r="J197" s="29">
        <f>SUM(J194,J195,J196)</f>
        <v>-26239</v>
      </c>
      <c r="K197" s="29">
        <f t="shared" si="36"/>
        <v>59441</v>
      </c>
      <c r="L197" s="77">
        <f>SUM(L194,L195,L196)</f>
        <v>55441</v>
      </c>
      <c r="M197" s="29">
        <f t="shared" si="36"/>
        <v>1280122</v>
      </c>
      <c r="N197" s="29">
        <f t="shared" si="36"/>
        <v>1302621</v>
      </c>
      <c r="O197" s="29">
        <f t="shared" si="36"/>
        <v>32521</v>
      </c>
      <c r="P197" s="29">
        <f t="shared" si="36"/>
        <v>1335142</v>
      </c>
      <c r="Q197" s="77">
        <f t="shared" ref="Q197:V197" si="37">SUM(Q194,Q195,Q196)</f>
        <v>1331974</v>
      </c>
      <c r="R197" s="29">
        <f t="shared" si="37"/>
        <v>3002699</v>
      </c>
      <c r="S197" s="29">
        <f t="shared" si="37"/>
        <v>3736337</v>
      </c>
      <c r="T197" s="29">
        <f t="shared" si="37"/>
        <v>-170964</v>
      </c>
      <c r="U197" s="29">
        <f t="shared" si="37"/>
        <v>3565373</v>
      </c>
      <c r="V197" s="77">
        <f t="shared" si="37"/>
        <v>3547628</v>
      </c>
    </row>
    <row r="198" spans="1:22" ht="18" customHeight="1" x14ac:dyDescent="0.2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" t="s">
        <v>16</v>
      </c>
    </row>
    <row r="199" spans="1:22" ht="18.75" customHeight="1" x14ac:dyDescent="0.2">
      <c r="A199" s="112" t="s">
        <v>149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</row>
    <row r="200" spans="1:22" ht="21" customHeight="1" x14ac:dyDescent="0.2"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9" t="s">
        <v>17</v>
      </c>
    </row>
    <row r="201" spans="1:22" ht="12" customHeight="1" x14ac:dyDescent="0.2">
      <c r="A201" s="121" t="s">
        <v>60</v>
      </c>
      <c r="B201" s="115" t="s">
        <v>2</v>
      </c>
      <c r="C201" s="123" t="s">
        <v>35</v>
      </c>
      <c r="D201" s="124"/>
      <c r="E201" s="124"/>
      <c r="F201" s="124"/>
      <c r="G201" s="124"/>
      <c r="H201" s="124"/>
      <c r="I201" s="124"/>
      <c r="J201" s="124"/>
      <c r="K201" s="124"/>
      <c r="L201" s="125"/>
      <c r="M201" s="120" t="s">
        <v>3</v>
      </c>
      <c r="N201" s="120"/>
      <c r="O201" s="120"/>
      <c r="P201" s="120"/>
      <c r="Q201" s="120"/>
      <c r="R201" s="120" t="s">
        <v>4</v>
      </c>
      <c r="S201" s="120"/>
      <c r="T201" s="120"/>
      <c r="U201" s="120"/>
      <c r="V201" s="120"/>
    </row>
    <row r="202" spans="1:22" ht="12" customHeight="1" x14ac:dyDescent="0.2">
      <c r="A202" s="121"/>
      <c r="B202" s="122"/>
      <c r="C202" s="117" t="s">
        <v>42</v>
      </c>
      <c r="D202" s="118"/>
      <c r="E202" s="118"/>
      <c r="F202" s="118"/>
      <c r="G202" s="119"/>
      <c r="H202" s="126" t="s">
        <v>6</v>
      </c>
      <c r="I202" s="127"/>
      <c r="J202" s="127"/>
      <c r="K202" s="127"/>
      <c r="L202" s="128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</row>
    <row r="203" spans="1:22" ht="25.9" customHeight="1" x14ac:dyDescent="0.2">
      <c r="A203" s="121"/>
      <c r="B203" s="116"/>
      <c r="C203" s="17" t="s">
        <v>150</v>
      </c>
      <c r="D203" s="10" t="s">
        <v>39</v>
      </c>
      <c r="E203" s="10" t="s">
        <v>40</v>
      </c>
      <c r="F203" s="10" t="s">
        <v>39</v>
      </c>
      <c r="G203" s="71" t="s">
        <v>153</v>
      </c>
      <c r="H203" s="17" t="s">
        <v>150</v>
      </c>
      <c r="I203" s="10" t="s">
        <v>39</v>
      </c>
      <c r="J203" s="10" t="s">
        <v>40</v>
      </c>
      <c r="K203" s="10" t="s">
        <v>39</v>
      </c>
      <c r="L203" s="71" t="s">
        <v>153</v>
      </c>
      <c r="M203" s="17" t="s">
        <v>150</v>
      </c>
      <c r="N203" s="10" t="s">
        <v>39</v>
      </c>
      <c r="O203" s="10" t="s">
        <v>40</v>
      </c>
      <c r="P203" s="10" t="s">
        <v>39</v>
      </c>
      <c r="Q203" s="71" t="s">
        <v>153</v>
      </c>
      <c r="R203" s="17" t="s">
        <v>150</v>
      </c>
      <c r="S203" s="10" t="s">
        <v>39</v>
      </c>
      <c r="T203" s="10" t="s">
        <v>40</v>
      </c>
      <c r="U203" s="10" t="s">
        <v>39</v>
      </c>
      <c r="V203" s="71" t="s">
        <v>153</v>
      </c>
    </row>
    <row r="204" spans="1:22" ht="21.6" customHeight="1" x14ac:dyDescent="0.2">
      <c r="A204" s="129" t="s">
        <v>12</v>
      </c>
      <c r="B204" s="130"/>
      <c r="C204" s="10"/>
      <c r="D204" s="10"/>
      <c r="E204" s="10"/>
      <c r="F204" s="10"/>
      <c r="G204" s="71"/>
      <c r="H204" s="10"/>
      <c r="I204" s="10"/>
      <c r="J204" s="10"/>
      <c r="K204" s="10"/>
      <c r="L204" s="71"/>
      <c r="M204" s="10"/>
      <c r="N204" s="10"/>
      <c r="O204" s="10"/>
      <c r="P204" s="35"/>
      <c r="Q204" s="81"/>
      <c r="R204" s="36"/>
      <c r="S204" s="35"/>
      <c r="T204" s="36"/>
      <c r="U204" s="37"/>
      <c r="V204" s="84"/>
    </row>
    <row r="205" spans="1:22" ht="12.6" customHeight="1" x14ac:dyDescent="0.2">
      <c r="A205" s="52" t="s">
        <v>61</v>
      </c>
      <c r="B205" s="56" t="s">
        <v>32</v>
      </c>
      <c r="C205" s="19"/>
      <c r="D205" s="19"/>
      <c r="E205" s="19"/>
      <c r="F205" s="19"/>
      <c r="G205" s="72"/>
      <c r="H205" s="19"/>
      <c r="I205" s="19"/>
      <c r="J205" s="19"/>
      <c r="K205" s="19"/>
      <c r="L205" s="72"/>
      <c r="M205" s="19"/>
      <c r="N205" s="19"/>
      <c r="O205" s="19"/>
      <c r="P205" s="19"/>
      <c r="Q205" s="72"/>
      <c r="R205" s="19"/>
      <c r="S205" s="19"/>
      <c r="T205" s="19"/>
      <c r="U205" s="37"/>
      <c r="V205" s="84"/>
    </row>
    <row r="206" spans="1:22" ht="12.6" customHeight="1" x14ac:dyDescent="0.2">
      <c r="A206" s="52" t="s">
        <v>62</v>
      </c>
      <c r="B206" s="57" t="s">
        <v>22</v>
      </c>
      <c r="C206" s="19"/>
      <c r="D206" s="19"/>
      <c r="E206" s="19"/>
      <c r="F206" s="19"/>
      <c r="G206" s="72"/>
      <c r="H206" s="19"/>
      <c r="I206" s="19"/>
      <c r="J206" s="19"/>
      <c r="K206" s="19"/>
      <c r="L206" s="72"/>
      <c r="M206" s="19"/>
      <c r="N206" s="19"/>
      <c r="O206" s="19"/>
      <c r="P206" s="19"/>
      <c r="Q206" s="72"/>
      <c r="R206" s="19"/>
      <c r="S206" s="19"/>
      <c r="T206" s="19"/>
      <c r="U206" s="37"/>
      <c r="V206" s="84"/>
    </row>
    <row r="207" spans="1:22" ht="12.6" customHeight="1" x14ac:dyDescent="0.2">
      <c r="A207" s="52" t="s">
        <v>63</v>
      </c>
      <c r="B207" s="53" t="s">
        <v>23</v>
      </c>
      <c r="C207" s="19"/>
      <c r="D207" s="19"/>
      <c r="E207" s="19"/>
      <c r="F207" s="19"/>
      <c r="G207" s="72"/>
      <c r="H207" s="19"/>
      <c r="I207" s="19"/>
      <c r="J207" s="19"/>
      <c r="K207" s="19"/>
      <c r="L207" s="72"/>
      <c r="M207" s="19"/>
      <c r="N207" s="19"/>
      <c r="O207" s="19"/>
      <c r="P207" s="19"/>
      <c r="Q207" s="72"/>
      <c r="R207" s="19"/>
      <c r="S207" s="19"/>
      <c r="T207" s="19"/>
      <c r="U207" s="37"/>
      <c r="V207" s="84"/>
    </row>
    <row r="208" spans="1:22" ht="12.6" customHeight="1" x14ac:dyDescent="0.2">
      <c r="A208" s="52" t="s">
        <v>64</v>
      </c>
      <c r="B208" s="53" t="s">
        <v>8</v>
      </c>
      <c r="C208" s="19"/>
      <c r="D208" s="19"/>
      <c r="E208" s="19"/>
      <c r="F208" s="19"/>
      <c r="G208" s="72"/>
      <c r="H208" s="19"/>
      <c r="I208" s="19"/>
      <c r="J208" s="19"/>
      <c r="K208" s="19"/>
      <c r="L208" s="72"/>
      <c r="M208" s="19"/>
      <c r="N208" s="19"/>
      <c r="O208" s="19"/>
      <c r="P208" s="19"/>
      <c r="Q208" s="72"/>
      <c r="R208" s="19"/>
      <c r="S208" s="19"/>
      <c r="T208" s="19"/>
      <c r="U208" s="37"/>
      <c r="V208" s="84"/>
    </row>
    <row r="209" spans="1:22" ht="12.6" customHeight="1" x14ac:dyDescent="0.2">
      <c r="A209" s="51" t="s">
        <v>65</v>
      </c>
      <c r="B209" s="56" t="s">
        <v>106</v>
      </c>
      <c r="C209" s="19"/>
      <c r="D209" s="19"/>
      <c r="E209" s="19"/>
      <c r="F209" s="19"/>
      <c r="G209" s="72"/>
      <c r="H209" s="19"/>
      <c r="I209" s="19"/>
      <c r="J209" s="19"/>
      <c r="K209" s="19"/>
      <c r="L209" s="72"/>
      <c r="M209" s="19"/>
      <c r="N209" s="19"/>
      <c r="O209" s="19"/>
      <c r="P209" s="19"/>
      <c r="Q209" s="72"/>
      <c r="R209" s="19"/>
      <c r="S209" s="19"/>
      <c r="T209" s="19"/>
      <c r="U209" s="37"/>
      <c r="V209" s="84"/>
    </row>
    <row r="210" spans="1:22" ht="12.6" customHeight="1" x14ac:dyDescent="0.2">
      <c r="A210" s="51" t="s">
        <v>66</v>
      </c>
      <c r="B210" s="56" t="s">
        <v>53</v>
      </c>
      <c r="C210" s="19"/>
      <c r="D210" s="19"/>
      <c r="E210" s="19"/>
      <c r="F210" s="19"/>
      <c r="G210" s="72"/>
      <c r="H210" s="19"/>
      <c r="I210" s="19"/>
      <c r="J210" s="19"/>
      <c r="K210" s="19"/>
      <c r="L210" s="72"/>
      <c r="M210" s="19"/>
      <c r="N210" s="19"/>
      <c r="O210" s="19"/>
      <c r="P210" s="19"/>
      <c r="Q210" s="72"/>
      <c r="R210" s="19"/>
      <c r="S210" s="19"/>
      <c r="T210" s="19"/>
      <c r="U210" s="37"/>
      <c r="V210" s="84"/>
    </row>
    <row r="211" spans="1:22" ht="12.6" customHeight="1" x14ac:dyDescent="0.2">
      <c r="A211" s="52" t="s">
        <v>67</v>
      </c>
      <c r="B211" s="53" t="s">
        <v>24</v>
      </c>
      <c r="C211" s="19"/>
      <c r="D211" s="19"/>
      <c r="E211" s="19"/>
      <c r="F211" s="19"/>
      <c r="G211" s="72"/>
      <c r="H211" s="19"/>
      <c r="I211" s="19"/>
      <c r="J211" s="19"/>
      <c r="K211" s="19"/>
      <c r="L211" s="72"/>
      <c r="M211" s="19"/>
      <c r="N211" s="19"/>
      <c r="O211" s="19"/>
      <c r="P211" s="19"/>
      <c r="Q211" s="72"/>
      <c r="R211" s="19"/>
      <c r="S211" s="19"/>
      <c r="T211" s="19"/>
      <c r="U211" s="37"/>
      <c r="V211" s="84"/>
    </row>
    <row r="212" spans="1:22" ht="12.6" customHeight="1" x14ac:dyDescent="0.2">
      <c r="A212" s="52" t="s">
        <v>138</v>
      </c>
      <c r="B212" s="53" t="s">
        <v>139</v>
      </c>
      <c r="C212" s="19"/>
      <c r="D212" s="19"/>
      <c r="E212" s="19"/>
      <c r="F212" s="19"/>
      <c r="G212" s="72"/>
      <c r="H212" s="19"/>
      <c r="I212" s="19"/>
      <c r="J212" s="19"/>
      <c r="K212" s="19"/>
      <c r="L212" s="72"/>
      <c r="M212" s="19"/>
      <c r="N212" s="19"/>
      <c r="O212" s="19"/>
      <c r="P212" s="19"/>
      <c r="Q212" s="72"/>
      <c r="R212" s="19"/>
      <c r="S212" s="19"/>
      <c r="T212" s="19"/>
      <c r="U212" s="37"/>
      <c r="V212" s="84"/>
    </row>
    <row r="213" spans="1:22" ht="12.6" customHeight="1" x14ac:dyDescent="0.2">
      <c r="A213" s="52" t="s">
        <v>68</v>
      </c>
      <c r="B213" s="53" t="s">
        <v>107</v>
      </c>
      <c r="C213" s="19"/>
      <c r="D213" s="19"/>
      <c r="E213" s="19"/>
      <c r="F213" s="19"/>
      <c r="G213" s="72"/>
      <c r="H213" s="19"/>
      <c r="I213" s="19"/>
      <c r="J213" s="19"/>
      <c r="K213" s="19"/>
      <c r="L213" s="72"/>
      <c r="M213" s="19"/>
      <c r="N213" s="19"/>
      <c r="O213" s="19"/>
      <c r="P213" s="19"/>
      <c r="Q213" s="72"/>
      <c r="R213" s="19"/>
      <c r="S213" s="19"/>
      <c r="T213" s="19"/>
      <c r="U213" s="37"/>
      <c r="V213" s="84"/>
    </row>
    <row r="214" spans="1:22" ht="12.6" customHeight="1" x14ac:dyDescent="0.2">
      <c r="A214" s="52" t="s">
        <v>69</v>
      </c>
      <c r="B214" s="53" t="s">
        <v>25</v>
      </c>
      <c r="C214" s="19"/>
      <c r="D214" s="19"/>
      <c r="E214" s="19"/>
      <c r="F214" s="19"/>
      <c r="G214" s="72"/>
      <c r="H214" s="19"/>
      <c r="I214" s="19"/>
      <c r="J214" s="19"/>
      <c r="K214" s="19"/>
      <c r="L214" s="72"/>
      <c r="M214" s="19"/>
      <c r="N214" s="19"/>
      <c r="O214" s="19"/>
      <c r="P214" s="19"/>
      <c r="Q214" s="72"/>
      <c r="R214" s="19"/>
      <c r="S214" s="19"/>
      <c r="T214" s="19"/>
      <c r="U214" s="37"/>
      <c r="V214" s="84"/>
    </row>
    <row r="215" spans="1:22" ht="12.6" customHeight="1" x14ac:dyDescent="0.2">
      <c r="A215" s="52" t="s">
        <v>108</v>
      </c>
      <c r="B215" s="53" t="s">
        <v>109</v>
      </c>
      <c r="C215" s="19"/>
      <c r="D215" s="19"/>
      <c r="E215" s="19"/>
      <c r="F215" s="19"/>
      <c r="G215" s="72"/>
      <c r="H215" s="19"/>
      <c r="I215" s="19"/>
      <c r="J215" s="19"/>
      <c r="K215" s="19"/>
      <c r="L215" s="72"/>
      <c r="M215" s="19"/>
      <c r="N215" s="19"/>
      <c r="O215" s="19"/>
      <c r="P215" s="19"/>
      <c r="Q215" s="72"/>
      <c r="R215" s="19"/>
      <c r="S215" s="19"/>
      <c r="T215" s="19"/>
      <c r="U215" s="37"/>
      <c r="V215" s="84"/>
    </row>
    <row r="216" spans="1:22" ht="12.6" customHeight="1" x14ac:dyDescent="0.2">
      <c r="A216" s="52" t="s">
        <v>110</v>
      </c>
      <c r="B216" s="53" t="s">
        <v>111</v>
      </c>
      <c r="C216" s="19"/>
      <c r="D216" s="19"/>
      <c r="E216" s="19"/>
      <c r="F216" s="19"/>
      <c r="G216" s="72"/>
      <c r="H216" s="19"/>
      <c r="I216" s="19"/>
      <c r="J216" s="19"/>
      <c r="K216" s="19"/>
      <c r="L216" s="72"/>
      <c r="M216" s="19"/>
      <c r="N216" s="19"/>
      <c r="O216" s="19"/>
      <c r="P216" s="19"/>
      <c r="Q216" s="72"/>
      <c r="R216" s="19"/>
      <c r="S216" s="19"/>
      <c r="T216" s="19"/>
      <c r="U216" s="37"/>
      <c r="V216" s="84"/>
    </row>
    <row r="217" spans="1:22" ht="12.6" customHeight="1" x14ac:dyDescent="0.2">
      <c r="A217" s="52" t="s">
        <v>70</v>
      </c>
      <c r="B217" s="53" t="s">
        <v>26</v>
      </c>
      <c r="C217" s="19"/>
      <c r="D217" s="19"/>
      <c r="E217" s="19"/>
      <c r="F217" s="19"/>
      <c r="G217" s="72"/>
      <c r="H217" s="19"/>
      <c r="I217" s="19"/>
      <c r="J217" s="19"/>
      <c r="K217" s="19"/>
      <c r="L217" s="72"/>
      <c r="M217" s="19"/>
      <c r="N217" s="19"/>
      <c r="O217" s="19"/>
      <c r="P217" s="19"/>
      <c r="Q217" s="72"/>
      <c r="R217" s="19"/>
      <c r="S217" s="19"/>
      <c r="T217" s="19"/>
      <c r="U217" s="37"/>
      <c r="V217" s="84"/>
    </row>
    <row r="218" spans="1:22" ht="12.6" customHeight="1" x14ac:dyDescent="0.2">
      <c r="A218" s="52" t="s">
        <v>71</v>
      </c>
      <c r="B218" s="53" t="s">
        <v>54</v>
      </c>
      <c r="C218" s="19"/>
      <c r="D218" s="19"/>
      <c r="E218" s="19"/>
      <c r="F218" s="19"/>
      <c r="G218" s="72"/>
      <c r="H218" s="19"/>
      <c r="I218" s="19"/>
      <c r="J218" s="19"/>
      <c r="K218" s="19"/>
      <c r="L218" s="72"/>
      <c r="M218" s="19"/>
      <c r="N218" s="19"/>
      <c r="O218" s="19"/>
      <c r="P218" s="19"/>
      <c r="Q218" s="72"/>
      <c r="R218" s="19"/>
      <c r="S218" s="19"/>
      <c r="T218" s="19"/>
      <c r="U218" s="37"/>
      <c r="V218" s="84"/>
    </row>
    <row r="219" spans="1:22" ht="12.6" customHeight="1" x14ac:dyDescent="0.2">
      <c r="A219" s="52" t="s">
        <v>112</v>
      </c>
      <c r="B219" s="53" t="s">
        <v>113</v>
      </c>
      <c r="C219" s="19"/>
      <c r="D219" s="19"/>
      <c r="E219" s="19"/>
      <c r="F219" s="19"/>
      <c r="G219" s="72"/>
      <c r="H219" s="19"/>
      <c r="I219" s="19"/>
      <c r="J219" s="19"/>
      <c r="K219" s="19"/>
      <c r="L219" s="72"/>
      <c r="M219" s="19"/>
      <c r="N219" s="19"/>
      <c r="O219" s="19"/>
      <c r="P219" s="19"/>
      <c r="Q219" s="72"/>
      <c r="R219" s="19"/>
      <c r="S219" s="19"/>
      <c r="T219" s="19"/>
      <c r="U219" s="37"/>
      <c r="V219" s="84"/>
    </row>
    <row r="220" spans="1:22" ht="12.6" customHeight="1" x14ac:dyDescent="0.2">
      <c r="A220" s="52" t="s">
        <v>73</v>
      </c>
      <c r="B220" s="53" t="s">
        <v>72</v>
      </c>
      <c r="C220" s="19"/>
      <c r="D220" s="19"/>
      <c r="E220" s="19"/>
      <c r="F220" s="19"/>
      <c r="G220" s="72"/>
      <c r="H220" s="19"/>
      <c r="I220" s="19"/>
      <c r="J220" s="19"/>
      <c r="K220" s="19"/>
      <c r="L220" s="72"/>
      <c r="M220" s="19"/>
      <c r="N220" s="19"/>
      <c r="O220" s="19"/>
      <c r="P220" s="19"/>
      <c r="Q220" s="72"/>
      <c r="R220" s="19"/>
      <c r="S220" s="19"/>
      <c r="T220" s="19"/>
      <c r="U220" s="37"/>
      <c r="V220" s="84"/>
    </row>
    <row r="221" spans="1:22" ht="12.6" customHeight="1" x14ac:dyDescent="0.2">
      <c r="A221" s="52" t="s">
        <v>74</v>
      </c>
      <c r="B221" s="53" t="s">
        <v>114</v>
      </c>
      <c r="C221" s="19"/>
      <c r="D221" s="19"/>
      <c r="E221" s="19"/>
      <c r="F221" s="19"/>
      <c r="G221" s="72"/>
      <c r="H221" s="19"/>
      <c r="I221" s="19"/>
      <c r="J221" s="19"/>
      <c r="K221" s="19"/>
      <c r="L221" s="72"/>
      <c r="M221" s="19"/>
      <c r="N221" s="19"/>
      <c r="O221" s="19"/>
      <c r="P221" s="19"/>
      <c r="Q221" s="72"/>
      <c r="R221" s="19"/>
      <c r="S221" s="19"/>
      <c r="T221" s="19"/>
      <c r="U221" s="37"/>
      <c r="V221" s="84"/>
    </row>
    <row r="222" spans="1:22" ht="12.6" customHeight="1" x14ac:dyDescent="0.2">
      <c r="A222" s="52" t="s">
        <v>75</v>
      </c>
      <c r="B222" s="53" t="s">
        <v>45</v>
      </c>
      <c r="C222" s="19"/>
      <c r="D222" s="19"/>
      <c r="E222" s="19"/>
      <c r="F222" s="19"/>
      <c r="G222" s="72"/>
      <c r="H222" s="19"/>
      <c r="I222" s="19"/>
      <c r="J222" s="19"/>
      <c r="K222" s="19"/>
      <c r="L222" s="72"/>
      <c r="M222" s="19"/>
      <c r="N222" s="19"/>
      <c r="O222" s="19"/>
      <c r="P222" s="19"/>
      <c r="Q222" s="72"/>
      <c r="R222" s="19"/>
      <c r="S222" s="19"/>
      <c r="T222" s="19"/>
      <c r="U222" s="37"/>
      <c r="V222" s="84"/>
    </row>
    <row r="223" spans="1:22" ht="12.6" customHeight="1" x14ac:dyDescent="0.2">
      <c r="A223" s="52" t="s">
        <v>76</v>
      </c>
      <c r="B223" s="53" t="s">
        <v>50</v>
      </c>
      <c r="C223" s="19"/>
      <c r="D223" s="19"/>
      <c r="E223" s="19"/>
      <c r="F223" s="19"/>
      <c r="G223" s="72"/>
      <c r="H223" s="19"/>
      <c r="I223" s="19"/>
      <c r="J223" s="19"/>
      <c r="K223" s="19"/>
      <c r="L223" s="72"/>
      <c r="M223" s="19"/>
      <c r="N223" s="19"/>
      <c r="O223" s="19"/>
      <c r="P223" s="19"/>
      <c r="Q223" s="72"/>
      <c r="R223" s="19"/>
      <c r="S223" s="19"/>
      <c r="T223" s="19"/>
      <c r="U223" s="37"/>
      <c r="V223" s="84"/>
    </row>
    <row r="224" spans="1:22" ht="12.6" customHeight="1" x14ac:dyDescent="0.2">
      <c r="A224" s="52" t="s">
        <v>77</v>
      </c>
      <c r="B224" s="53" t="s">
        <v>55</v>
      </c>
      <c r="C224" s="19"/>
      <c r="D224" s="19"/>
      <c r="E224" s="19"/>
      <c r="F224" s="19"/>
      <c r="G224" s="72"/>
      <c r="H224" s="19"/>
      <c r="I224" s="19"/>
      <c r="J224" s="19"/>
      <c r="K224" s="19"/>
      <c r="L224" s="72"/>
      <c r="M224" s="19"/>
      <c r="N224" s="19"/>
      <c r="O224" s="19"/>
      <c r="P224" s="19"/>
      <c r="Q224" s="72"/>
      <c r="R224" s="19"/>
      <c r="S224" s="19"/>
      <c r="T224" s="19"/>
      <c r="U224" s="37"/>
      <c r="V224" s="84"/>
    </row>
    <row r="225" spans="1:22" ht="12.6" customHeight="1" x14ac:dyDescent="0.2">
      <c r="A225" s="52" t="s">
        <v>78</v>
      </c>
      <c r="B225" s="53" t="s">
        <v>46</v>
      </c>
      <c r="C225" s="19"/>
      <c r="D225" s="19"/>
      <c r="E225" s="19"/>
      <c r="F225" s="19"/>
      <c r="G225" s="72"/>
      <c r="H225" s="19"/>
      <c r="I225" s="19"/>
      <c r="J225" s="19"/>
      <c r="K225" s="19"/>
      <c r="L225" s="72"/>
      <c r="M225" s="19"/>
      <c r="N225" s="19"/>
      <c r="O225" s="19"/>
      <c r="P225" s="19"/>
      <c r="Q225" s="72"/>
      <c r="R225" s="19"/>
      <c r="S225" s="19"/>
      <c r="T225" s="19"/>
      <c r="U225" s="37"/>
      <c r="V225" s="84"/>
    </row>
    <row r="226" spans="1:22" ht="12.6" customHeight="1" x14ac:dyDescent="0.2">
      <c r="A226" s="52" t="s">
        <v>79</v>
      </c>
      <c r="B226" s="53" t="s">
        <v>115</v>
      </c>
      <c r="C226" s="19"/>
      <c r="D226" s="19"/>
      <c r="E226" s="19"/>
      <c r="F226" s="19"/>
      <c r="G226" s="72"/>
      <c r="H226" s="19"/>
      <c r="I226" s="19"/>
      <c r="J226" s="19"/>
      <c r="K226" s="19"/>
      <c r="L226" s="72"/>
      <c r="M226" s="19"/>
      <c r="N226" s="19"/>
      <c r="O226" s="19"/>
      <c r="P226" s="19"/>
      <c r="Q226" s="72"/>
      <c r="R226" s="19"/>
      <c r="S226" s="19"/>
      <c r="T226" s="19"/>
      <c r="U226" s="37"/>
      <c r="V226" s="84"/>
    </row>
    <row r="227" spans="1:22" ht="12.6" customHeight="1" x14ac:dyDescent="0.2">
      <c r="A227" s="52" t="s">
        <v>80</v>
      </c>
      <c r="B227" s="53" t="s">
        <v>59</v>
      </c>
      <c r="C227" s="19"/>
      <c r="D227" s="19"/>
      <c r="E227" s="19"/>
      <c r="F227" s="19"/>
      <c r="G227" s="72"/>
      <c r="H227" s="19"/>
      <c r="I227" s="19"/>
      <c r="J227" s="19"/>
      <c r="K227" s="19"/>
      <c r="L227" s="72"/>
      <c r="M227" s="19"/>
      <c r="N227" s="19"/>
      <c r="O227" s="19"/>
      <c r="P227" s="19"/>
      <c r="Q227" s="72"/>
      <c r="R227" s="19"/>
      <c r="S227" s="19"/>
      <c r="T227" s="19"/>
      <c r="U227" s="37"/>
      <c r="V227" s="84"/>
    </row>
    <row r="228" spans="1:22" ht="12.6" customHeight="1" x14ac:dyDescent="0.2">
      <c r="A228" s="52" t="s">
        <v>81</v>
      </c>
      <c r="B228" s="53" t="s">
        <v>27</v>
      </c>
      <c r="C228" s="19"/>
      <c r="D228" s="19"/>
      <c r="E228" s="19"/>
      <c r="F228" s="19"/>
      <c r="G228" s="72"/>
      <c r="H228" s="19"/>
      <c r="I228" s="19"/>
      <c r="J228" s="19"/>
      <c r="K228" s="19"/>
      <c r="L228" s="72"/>
      <c r="M228" s="19"/>
      <c r="N228" s="19"/>
      <c r="O228" s="19"/>
      <c r="P228" s="19"/>
      <c r="Q228" s="72"/>
      <c r="R228" s="19"/>
      <c r="S228" s="19"/>
      <c r="T228" s="19"/>
      <c r="U228" s="37"/>
      <c r="V228" s="84"/>
    </row>
    <row r="229" spans="1:22" ht="12.6" customHeight="1" x14ac:dyDescent="0.2">
      <c r="A229" s="52" t="s">
        <v>136</v>
      </c>
      <c r="B229" s="53" t="s">
        <v>137</v>
      </c>
      <c r="C229" s="19"/>
      <c r="D229" s="19"/>
      <c r="E229" s="19"/>
      <c r="F229" s="19"/>
      <c r="G229" s="72"/>
      <c r="H229" s="19"/>
      <c r="I229" s="19"/>
      <c r="J229" s="19"/>
      <c r="K229" s="19"/>
      <c r="L229" s="72"/>
      <c r="M229" s="19"/>
      <c r="N229" s="19"/>
      <c r="O229" s="19"/>
      <c r="P229" s="19"/>
      <c r="Q229" s="72"/>
      <c r="R229" s="19"/>
      <c r="S229" s="19"/>
      <c r="T229" s="19"/>
      <c r="U229" s="37"/>
      <c r="V229" s="84"/>
    </row>
    <row r="230" spans="1:22" ht="12.6" customHeight="1" x14ac:dyDescent="0.2">
      <c r="A230" s="52" t="s">
        <v>82</v>
      </c>
      <c r="B230" s="53" t="s">
        <v>9</v>
      </c>
      <c r="C230" s="19"/>
      <c r="D230" s="19"/>
      <c r="E230" s="19"/>
      <c r="F230" s="19"/>
      <c r="G230" s="72"/>
      <c r="H230" s="19"/>
      <c r="I230" s="19"/>
      <c r="J230" s="19"/>
      <c r="K230" s="19"/>
      <c r="L230" s="72"/>
      <c r="M230" s="19"/>
      <c r="N230" s="19"/>
      <c r="O230" s="19"/>
      <c r="P230" s="19"/>
      <c r="Q230" s="72"/>
      <c r="R230" s="19"/>
      <c r="S230" s="19"/>
      <c r="T230" s="19"/>
      <c r="U230" s="37"/>
      <c r="V230" s="84"/>
    </row>
    <row r="231" spans="1:22" ht="12.6" customHeight="1" x14ac:dyDescent="0.2">
      <c r="A231" s="52" t="s">
        <v>83</v>
      </c>
      <c r="B231" s="53" t="s">
        <v>7</v>
      </c>
      <c r="C231" s="19"/>
      <c r="D231" s="19"/>
      <c r="E231" s="19"/>
      <c r="F231" s="19"/>
      <c r="G231" s="72"/>
      <c r="H231" s="19"/>
      <c r="I231" s="19"/>
      <c r="J231" s="19"/>
      <c r="K231" s="19"/>
      <c r="L231" s="72"/>
      <c r="M231" s="19"/>
      <c r="N231" s="19"/>
      <c r="O231" s="19"/>
      <c r="P231" s="19"/>
      <c r="Q231" s="72"/>
      <c r="R231" s="19"/>
      <c r="S231" s="19"/>
      <c r="T231" s="19"/>
      <c r="U231" s="37"/>
      <c r="V231" s="84"/>
    </row>
    <row r="232" spans="1:22" ht="12.6" customHeight="1" x14ac:dyDescent="0.2">
      <c r="A232" s="52" t="s">
        <v>84</v>
      </c>
      <c r="B232" s="58" t="s">
        <v>28</v>
      </c>
      <c r="C232" s="19"/>
      <c r="D232" s="19"/>
      <c r="E232" s="19"/>
      <c r="F232" s="19"/>
      <c r="G232" s="72"/>
      <c r="H232" s="19"/>
      <c r="I232" s="19"/>
      <c r="J232" s="19"/>
      <c r="K232" s="19"/>
      <c r="L232" s="72"/>
      <c r="M232" s="19"/>
      <c r="N232" s="19"/>
      <c r="O232" s="19"/>
      <c r="P232" s="19"/>
      <c r="Q232" s="72"/>
      <c r="R232" s="19"/>
      <c r="S232" s="19"/>
      <c r="T232" s="19"/>
      <c r="U232" s="37"/>
      <c r="V232" s="84"/>
    </row>
    <row r="233" spans="1:22" ht="12.6" customHeight="1" x14ac:dyDescent="0.2">
      <c r="A233" s="52" t="s">
        <v>131</v>
      </c>
      <c r="B233" s="58" t="s">
        <v>132</v>
      </c>
      <c r="C233" s="19"/>
      <c r="D233" s="19"/>
      <c r="E233" s="19"/>
      <c r="F233" s="19"/>
      <c r="G233" s="72"/>
      <c r="H233" s="19"/>
      <c r="I233" s="19"/>
      <c r="J233" s="19"/>
      <c r="K233" s="19"/>
      <c r="L233" s="72"/>
      <c r="M233" s="19"/>
      <c r="N233" s="19"/>
      <c r="O233" s="19"/>
      <c r="P233" s="19"/>
      <c r="Q233" s="72"/>
      <c r="R233" s="19"/>
      <c r="S233" s="19"/>
      <c r="T233" s="19"/>
      <c r="U233" s="37"/>
      <c r="V233" s="84"/>
    </row>
    <row r="234" spans="1:22" ht="12.6" customHeight="1" x14ac:dyDescent="0.2">
      <c r="A234" s="52" t="s">
        <v>133</v>
      </c>
      <c r="B234" s="58" t="s">
        <v>134</v>
      </c>
      <c r="C234" s="19"/>
      <c r="D234" s="19"/>
      <c r="E234" s="19"/>
      <c r="F234" s="19"/>
      <c r="G234" s="72"/>
      <c r="H234" s="19"/>
      <c r="I234" s="19"/>
      <c r="J234" s="19"/>
      <c r="K234" s="19"/>
      <c r="L234" s="72"/>
      <c r="M234" s="19"/>
      <c r="N234" s="19"/>
      <c r="O234" s="19"/>
      <c r="P234" s="19"/>
      <c r="Q234" s="72"/>
      <c r="R234" s="19"/>
      <c r="S234" s="19"/>
      <c r="T234" s="19"/>
      <c r="U234" s="37"/>
      <c r="V234" s="84"/>
    </row>
    <row r="235" spans="1:22" ht="12.6" customHeight="1" x14ac:dyDescent="0.2">
      <c r="A235" s="52" t="s">
        <v>85</v>
      </c>
      <c r="B235" s="58" t="s">
        <v>57</v>
      </c>
      <c r="C235" s="19"/>
      <c r="D235" s="19"/>
      <c r="E235" s="19"/>
      <c r="F235" s="19"/>
      <c r="G235" s="72"/>
      <c r="H235" s="19"/>
      <c r="I235" s="19"/>
      <c r="J235" s="19"/>
      <c r="K235" s="19"/>
      <c r="L235" s="72"/>
      <c r="M235" s="19"/>
      <c r="N235" s="19"/>
      <c r="O235" s="19"/>
      <c r="P235" s="19"/>
      <c r="Q235" s="72"/>
      <c r="R235" s="19"/>
      <c r="S235" s="19"/>
      <c r="T235" s="19"/>
      <c r="U235" s="37"/>
      <c r="V235" s="84"/>
    </row>
    <row r="236" spans="1:22" ht="12.6" customHeight="1" x14ac:dyDescent="0.2">
      <c r="A236" s="52" t="s">
        <v>86</v>
      </c>
      <c r="B236" s="58" t="s">
        <v>87</v>
      </c>
      <c r="C236" s="19"/>
      <c r="D236" s="19"/>
      <c r="E236" s="19"/>
      <c r="F236" s="19"/>
      <c r="G236" s="72"/>
      <c r="H236" s="19"/>
      <c r="I236" s="19"/>
      <c r="J236" s="19"/>
      <c r="K236" s="19"/>
      <c r="L236" s="72"/>
      <c r="M236" s="19"/>
      <c r="N236" s="19"/>
      <c r="O236" s="19"/>
      <c r="P236" s="19"/>
      <c r="Q236" s="72"/>
      <c r="R236" s="19"/>
      <c r="S236" s="19"/>
      <c r="T236" s="19"/>
      <c r="U236" s="37"/>
      <c r="V236" s="84"/>
    </row>
    <row r="237" spans="1:22" ht="12.6" customHeight="1" x14ac:dyDescent="0.2">
      <c r="A237" s="52" t="s">
        <v>105</v>
      </c>
      <c r="B237" s="58" t="s">
        <v>154</v>
      </c>
      <c r="C237" s="19"/>
      <c r="D237" s="19"/>
      <c r="E237" s="19"/>
      <c r="F237" s="19"/>
      <c r="G237" s="72"/>
      <c r="H237" s="19"/>
      <c r="I237" s="19"/>
      <c r="J237" s="19"/>
      <c r="K237" s="19"/>
      <c r="L237" s="72"/>
      <c r="M237" s="19"/>
      <c r="N237" s="19"/>
      <c r="O237" s="19"/>
      <c r="P237" s="19"/>
      <c r="Q237" s="72"/>
      <c r="R237" s="19"/>
      <c r="S237" s="19"/>
      <c r="T237" s="19"/>
      <c r="U237" s="37"/>
      <c r="V237" s="84"/>
    </row>
    <row r="238" spans="1:22" ht="12.6" customHeight="1" x14ac:dyDescent="0.2">
      <c r="A238" s="52" t="s">
        <v>129</v>
      </c>
      <c r="B238" s="58" t="s">
        <v>130</v>
      </c>
      <c r="C238" s="19"/>
      <c r="D238" s="19"/>
      <c r="E238" s="19"/>
      <c r="F238" s="19"/>
      <c r="G238" s="72"/>
      <c r="H238" s="19"/>
      <c r="I238" s="19"/>
      <c r="J238" s="19"/>
      <c r="K238" s="19"/>
      <c r="L238" s="72"/>
      <c r="M238" s="19"/>
      <c r="N238" s="19"/>
      <c r="O238" s="19"/>
      <c r="P238" s="19"/>
      <c r="Q238" s="72"/>
      <c r="R238" s="19"/>
      <c r="S238" s="19"/>
      <c r="T238" s="19"/>
      <c r="U238" s="37"/>
      <c r="V238" s="84"/>
    </row>
    <row r="239" spans="1:22" ht="12.6" customHeight="1" x14ac:dyDescent="0.2">
      <c r="A239" s="51" t="s">
        <v>89</v>
      </c>
      <c r="B239" s="53" t="s">
        <v>31</v>
      </c>
      <c r="C239" s="19"/>
      <c r="D239" s="19"/>
      <c r="E239" s="19"/>
      <c r="F239" s="19"/>
      <c r="G239" s="72"/>
      <c r="H239" s="19"/>
      <c r="I239" s="19"/>
      <c r="J239" s="19"/>
      <c r="K239" s="19"/>
      <c r="L239" s="72"/>
      <c r="M239" s="19"/>
      <c r="N239" s="19"/>
      <c r="O239" s="19"/>
      <c r="P239" s="19"/>
      <c r="Q239" s="72"/>
      <c r="R239" s="19"/>
      <c r="S239" s="19"/>
      <c r="T239" s="19"/>
      <c r="U239" s="37"/>
      <c r="V239" s="84"/>
    </row>
    <row r="240" spans="1:22" ht="12.6" customHeight="1" x14ac:dyDescent="0.2">
      <c r="A240" s="51" t="s">
        <v>90</v>
      </c>
      <c r="B240" s="53" t="s">
        <v>91</v>
      </c>
      <c r="C240" s="19"/>
      <c r="D240" s="19"/>
      <c r="E240" s="19"/>
      <c r="F240" s="19"/>
      <c r="G240" s="72"/>
      <c r="H240" s="19"/>
      <c r="I240" s="19"/>
      <c r="J240" s="19"/>
      <c r="K240" s="19"/>
      <c r="L240" s="72"/>
      <c r="M240" s="19"/>
      <c r="N240" s="19"/>
      <c r="O240" s="19"/>
      <c r="P240" s="19"/>
      <c r="Q240" s="72"/>
      <c r="R240" s="19"/>
      <c r="S240" s="19"/>
      <c r="T240" s="19"/>
      <c r="U240" s="37"/>
      <c r="V240" s="84"/>
    </row>
    <row r="241" spans="1:22" ht="12.6" customHeight="1" x14ac:dyDescent="0.2">
      <c r="A241" s="51" t="s">
        <v>92</v>
      </c>
      <c r="B241" s="53" t="s">
        <v>58</v>
      </c>
      <c r="C241" s="19"/>
      <c r="D241" s="19"/>
      <c r="E241" s="19"/>
      <c r="F241" s="19"/>
      <c r="G241" s="72"/>
      <c r="H241" s="19"/>
      <c r="I241" s="19"/>
      <c r="J241" s="19"/>
      <c r="K241" s="19"/>
      <c r="L241" s="72"/>
      <c r="M241" s="19"/>
      <c r="N241" s="19"/>
      <c r="O241" s="19"/>
      <c r="P241" s="19"/>
      <c r="Q241" s="72"/>
      <c r="R241" s="19"/>
      <c r="S241" s="19"/>
      <c r="T241" s="19"/>
      <c r="U241" s="37"/>
      <c r="V241" s="84"/>
    </row>
    <row r="242" spans="1:22" ht="12.6" customHeight="1" x14ac:dyDescent="0.2">
      <c r="A242" s="51" t="s">
        <v>93</v>
      </c>
      <c r="B242" s="53" t="s">
        <v>52</v>
      </c>
      <c r="C242" s="19"/>
      <c r="D242" s="19"/>
      <c r="E242" s="19"/>
      <c r="F242" s="19"/>
      <c r="G242" s="72"/>
      <c r="H242" s="19"/>
      <c r="I242" s="19"/>
      <c r="J242" s="19"/>
      <c r="K242" s="19"/>
      <c r="L242" s="72"/>
      <c r="M242" s="19"/>
      <c r="N242" s="19"/>
      <c r="O242" s="19"/>
      <c r="P242" s="19"/>
      <c r="Q242" s="72"/>
      <c r="R242" s="19"/>
      <c r="S242" s="19"/>
      <c r="T242" s="19"/>
      <c r="U242" s="37"/>
      <c r="V242" s="84"/>
    </row>
    <row r="243" spans="1:22" ht="12.6" customHeight="1" x14ac:dyDescent="0.2">
      <c r="A243" s="51" t="s">
        <v>94</v>
      </c>
      <c r="B243" s="53" t="s">
        <v>116</v>
      </c>
      <c r="C243" s="19"/>
      <c r="D243" s="19"/>
      <c r="E243" s="19"/>
      <c r="F243" s="19"/>
      <c r="G243" s="72"/>
      <c r="H243" s="19"/>
      <c r="I243" s="19"/>
      <c r="J243" s="19"/>
      <c r="K243" s="19"/>
      <c r="L243" s="72"/>
      <c r="M243" s="19"/>
      <c r="N243" s="19"/>
      <c r="O243" s="19"/>
      <c r="P243" s="19"/>
      <c r="Q243" s="72"/>
      <c r="R243" s="19"/>
      <c r="S243" s="19"/>
      <c r="T243" s="19"/>
      <c r="U243" s="37"/>
      <c r="V243" s="84"/>
    </row>
    <row r="244" spans="1:22" ht="12.6" customHeight="1" x14ac:dyDescent="0.2">
      <c r="A244" s="51" t="s">
        <v>95</v>
      </c>
      <c r="B244" s="53" t="s">
        <v>51</v>
      </c>
      <c r="C244" s="19"/>
      <c r="D244" s="19"/>
      <c r="E244" s="19"/>
      <c r="F244" s="19"/>
      <c r="G244" s="72"/>
      <c r="H244" s="19"/>
      <c r="I244" s="19"/>
      <c r="J244" s="19"/>
      <c r="K244" s="19"/>
      <c r="L244" s="72"/>
      <c r="M244" s="19"/>
      <c r="N244" s="19"/>
      <c r="O244" s="19"/>
      <c r="P244" s="19"/>
      <c r="Q244" s="72"/>
      <c r="R244" s="19"/>
      <c r="S244" s="19"/>
      <c r="T244" s="19"/>
      <c r="U244" s="37"/>
      <c r="V244" s="84"/>
    </row>
    <row r="245" spans="1:22" ht="12.6" customHeight="1" x14ac:dyDescent="0.2">
      <c r="A245" s="51" t="s">
        <v>96</v>
      </c>
      <c r="B245" s="53" t="s">
        <v>117</v>
      </c>
      <c r="C245" s="19"/>
      <c r="D245" s="19"/>
      <c r="E245" s="19"/>
      <c r="F245" s="19"/>
      <c r="G245" s="72"/>
      <c r="H245" s="19"/>
      <c r="I245" s="19"/>
      <c r="J245" s="19"/>
      <c r="K245" s="19"/>
      <c r="L245" s="72"/>
      <c r="M245" s="19"/>
      <c r="N245" s="19"/>
      <c r="O245" s="19"/>
      <c r="P245" s="19"/>
      <c r="Q245" s="72"/>
      <c r="R245" s="19"/>
      <c r="S245" s="19"/>
      <c r="T245" s="19"/>
      <c r="U245" s="37"/>
      <c r="V245" s="84"/>
    </row>
    <row r="246" spans="1:22" ht="12.6" customHeight="1" x14ac:dyDescent="0.2">
      <c r="A246" s="51" t="s">
        <v>118</v>
      </c>
      <c r="B246" s="53" t="s">
        <v>119</v>
      </c>
      <c r="C246" s="19"/>
      <c r="D246" s="19"/>
      <c r="E246" s="19"/>
      <c r="F246" s="19"/>
      <c r="G246" s="72"/>
      <c r="H246" s="19"/>
      <c r="I246" s="19"/>
      <c r="J246" s="19"/>
      <c r="K246" s="19"/>
      <c r="L246" s="72"/>
      <c r="M246" s="19"/>
      <c r="N246" s="19"/>
      <c r="O246" s="19"/>
      <c r="P246" s="19"/>
      <c r="Q246" s="72"/>
      <c r="R246" s="19"/>
      <c r="S246" s="19"/>
      <c r="T246" s="19"/>
      <c r="U246" s="37"/>
      <c r="V246" s="84"/>
    </row>
    <row r="247" spans="1:22" ht="12.6" customHeight="1" x14ac:dyDescent="0.2">
      <c r="A247" s="51" t="s">
        <v>145</v>
      </c>
      <c r="B247" s="53" t="s">
        <v>146</v>
      </c>
      <c r="C247" s="19"/>
      <c r="D247" s="19"/>
      <c r="E247" s="19"/>
      <c r="F247" s="19"/>
      <c r="G247" s="72"/>
      <c r="H247" s="19"/>
      <c r="I247" s="19"/>
      <c r="J247" s="19"/>
      <c r="K247" s="19"/>
      <c r="L247" s="72"/>
      <c r="M247" s="19"/>
      <c r="N247" s="19"/>
      <c r="O247" s="19"/>
      <c r="P247" s="19"/>
      <c r="Q247" s="72"/>
      <c r="R247" s="19"/>
      <c r="S247" s="19"/>
      <c r="T247" s="19"/>
      <c r="U247" s="37"/>
      <c r="V247" s="84"/>
    </row>
    <row r="248" spans="1:22" ht="12.6" customHeight="1" x14ac:dyDescent="0.2">
      <c r="A248" s="51" t="s">
        <v>97</v>
      </c>
      <c r="B248" s="53" t="s">
        <v>98</v>
      </c>
      <c r="C248" s="19"/>
      <c r="D248" s="19"/>
      <c r="E248" s="19"/>
      <c r="F248" s="19"/>
      <c r="G248" s="72"/>
      <c r="H248" s="19"/>
      <c r="I248" s="19"/>
      <c r="J248" s="19"/>
      <c r="K248" s="19"/>
      <c r="L248" s="72"/>
      <c r="M248" s="19"/>
      <c r="N248" s="19"/>
      <c r="O248" s="19"/>
      <c r="P248" s="19"/>
      <c r="Q248" s="72"/>
      <c r="R248" s="19"/>
      <c r="S248" s="19"/>
      <c r="T248" s="19"/>
      <c r="U248" s="37"/>
      <c r="V248" s="84"/>
    </row>
    <row r="249" spans="1:22" ht="12.6" customHeight="1" x14ac:dyDescent="0.2">
      <c r="A249" s="51" t="s">
        <v>99</v>
      </c>
      <c r="B249" s="53" t="s">
        <v>100</v>
      </c>
      <c r="C249" s="19"/>
      <c r="D249" s="19"/>
      <c r="E249" s="19"/>
      <c r="F249" s="19"/>
      <c r="G249" s="72"/>
      <c r="H249" s="19"/>
      <c r="I249" s="19"/>
      <c r="J249" s="19"/>
      <c r="K249" s="19"/>
      <c r="L249" s="72"/>
      <c r="M249" s="19"/>
      <c r="N249" s="19"/>
      <c r="O249" s="19"/>
      <c r="P249" s="19"/>
      <c r="Q249" s="72"/>
      <c r="R249" s="19"/>
      <c r="S249" s="19"/>
      <c r="T249" s="19"/>
      <c r="U249" s="38"/>
      <c r="V249" s="84"/>
    </row>
    <row r="250" spans="1:22" ht="12.6" customHeight="1" x14ac:dyDescent="0.2">
      <c r="A250" s="51" t="s">
        <v>120</v>
      </c>
      <c r="B250" s="53" t="s">
        <v>121</v>
      </c>
      <c r="C250" s="19"/>
      <c r="D250" s="19"/>
      <c r="E250" s="19"/>
      <c r="F250" s="19"/>
      <c r="G250" s="72"/>
      <c r="H250" s="19"/>
      <c r="I250" s="19"/>
      <c r="J250" s="19"/>
      <c r="K250" s="19"/>
      <c r="L250" s="72"/>
      <c r="M250" s="19"/>
      <c r="N250" s="19"/>
      <c r="O250" s="19"/>
      <c r="P250" s="19"/>
      <c r="Q250" s="72"/>
      <c r="R250" s="19"/>
      <c r="S250" s="19"/>
      <c r="T250" s="19"/>
      <c r="U250" s="37"/>
      <c r="V250" s="84"/>
    </row>
    <row r="251" spans="1:22" ht="12.6" customHeight="1" x14ac:dyDescent="0.2">
      <c r="A251" s="59" t="s">
        <v>122</v>
      </c>
      <c r="B251" s="60" t="s">
        <v>123</v>
      </c>
      <c r="C251" s="19"/>
      <c r="D251" s="19"/>
      <c r="E251" s="19"/>
      <c r="F251" s="19"/>
      <c r="G251" s="72"/>
      <c r="H251" s="19"/>
      <c r="I251" s="19"/>
      <c r="J251" s="19"/>
      <c r="K251" s="19"/>
      <c r="L251" s="72"/>
      <c r="M251" s="19"/>
      <c r="N251" s="19"/>
      <c r="O251" s="19"/>
      <c r="P251" s="19"/>
      <c r="Q251" s="72"/>
      <c r="R251" s="19"/>
      <c r="S251" s="19"/>
      <c r="T251" s="19"/>
      <c r="U251" s="37"/>
      <c r="V251" s="84"/>
    </row>
    <row r="252" spans="1:22" ht="12.6" customHeight="1" x14ac:dyDescent="0.2">
      <c r="A252" s="51" t="s">
        <v>124</v>
      </c>
      <c r="B252" s="53" t="s">
        <v>125</v>
      </c>
      <c r="C252" s="19"/>
      <c r="D252" s="19"/>
      <c r="E252" s="19"/>
      <c r="F252" s="19"/>
      <c r="G252" s="72"/>
      <c r="H252" s="19"/>
      <c r="I252" s="19"/>
      <c r="J252" s="19"/>
      <c r="K252" s="19"/>
      <c r="L252" s="72"/>
      <c r="M252" s="19"/>
      <c r="N252" s="19"/>
      <c r="O252" s="19"/>
      <c r="P252" s="19"/>
      <c r="Q252" s="72"/>
      <c r="R252" s="19"/>
      <c r="S252" s="19"/>
      <c r="T252" s="19"/>
      <c r="U252" s="37"/>
      <c r="V252" s="84"/>
    </row>
    <row r="253" spans="1:22" ht="12.6" customHeight="1" x14ac:dyDescent="0.2">
      <c r="A253" s="51" t="s">
        <v>170</v>
      </c>
      <c r="B253" s="53" t="s">
        <v>165</v>
      </c>
      <c r="C253" s="19"/>
      <c r="D253" s="19"/>
      <c r="E253" s="19"/>
      <c r="F253" s="19"/>
      <c r="G253" s="72"/>
      <c r="H253" s="19"/>
      <c r="I253" s="19"/>
      <c r="J253" s="19"/>
      <c r="K253" s="19"/>
      <c r="L253" s="72"/>
      <c r="M253" s="19"/>
      <c r="N253" s="19"/>
      <c r="O253" s="19"/>
      <c r="P253" s="19"/>
      <c r="Q253" s="72"/>
      <c r="R253" s="19"/>
      <c r="S253" s="19"/>
      <c r="T253" s="19"/>
      <c r="U253" s="37"/>
      <c r="V253" s="84"/>
    </row>
    <row r="254" spans="1:22" ht="12.6" customHeight="1" x14ac:dyDescent="0.2">
      <c r="A254" s="51" t="s">
        <v>126</v>
      </c>
      <c r="B254" s="53" t="s">
        <v>127</v>
      </c>
      <c r="C254" s="19"/>
      <c r="D254" s="19"/>
      <c r="E254" s="19"/>
      <c r="F254" s="19"/>
      <c r="G254" s="72"/>
      <c r="H254" s="19"/>
      <c r="I254" s="19"/>
      <c r="J254" s="19"/>
      <c r="K254" s="19"/>
      <c r="L254" s="72"/>
      <c r="M254" s="19"/>
      <c r="N254" s="19"/>
      <c r="O254" s="19"/>
      <c r="P254" s="19"/>
      <c r="Q254" s="72"/>
      <c r="R254" s="19"/>
      <c r="S254" s="19"/>
      <c r="T254" s="19"/>
      <c r="U254" s="37"/>
      <c r="V254" s="84"/>
    </row>
    <row r="255" spans="1:22" ht="12.6" customHeight="1" x14ac:dyDescent="0.2">
      <c r="A255" s="51" t="s">
        <v>140</v>
      </c>
      <c r="B255" s="53" t="s">
        <v>141</v>
      </c>
      <c r="C255" s="19"/>
      <c r="D255" s="19"/>
      <c r="E255" s="19"/>
      <c r="F255" s="19"/>
      <c r="G255" s="72"/>
      <c r="H255" s="19"/>
      <c r="I255" s="19"/>
      <c r="J255" s="19"/>
      <c r="K255" s="19"/>
      <c r="L255" s="72"/>
      <c r="M255" s="19"/>
      <c r="N255" s="19"/>
      <c r="O255" s="19"/>
      <c r="P255" s="19"/>
      <c r="Q255" s="72"/>
      <c r="R255" s="19"/>
      <c r="S255" s="19"/>
      <c r="T255" s="19"/>
      <c r="U255" s="37"/>
      <c r="V255" s="84"/>
    </row>
    <row r="256" spans="1:22" ht="12.6" customHeight="1" x14ac:dyDescent="0.2">
      <c r="A256" s="51" t="s">
        <v>101</v>
      </c>
      <c r="B256" s="53" t="s">
        <v>49</v>
      </c>
      <c r="C256" s="19"/>
      <c r="D256" s="19"/>
      <c r="E256" s="19"/>
      <c r="F256" s="19"/>
      <c r="G256" s="72"/>
      <c r="H256" s="19"/>
      <c r="I256" s="19"/>
      <c r="J256" s="19"/>
      <c r="K256" s="19"/>
      <c r="L256" s="72"/>
      <c r="M256" s="19"/>
      <c r="N256" s="19"/>
      <c r="O256" s="19"/>
      <c r="P256" s="19"/>
      <c r="Q256" s="72"/>
      <c r="R256" s="19"/>
      <c r="S256" s="19"/>
      <c r="T256" s="19"/>
      <c r="U256" s="37"/>
      <c r="V256" s="84"/>
    </row>
    <row r="257" spans="1:22" ht="12.6" customHeight="1" x14ac:dyDescent="0.2">
      <c r="A257" s="51" t="s">
        <v>102</v>
      </c>
      <c r="B257" s="53" t="s">
        <v>33</v>
      </c>
      <c r="C257" s="19"/>
      <c r="D257" s="19"/>
      <c r="E257" s="19"/>
      <c r="F257" s="19"/>
      <c r="G257" s="72"/>
      <c r="H257" s="19"/>
      <c r="I257" s="19"/>
      <c r="J257" s="19"/>
      <c r="K257" s="19"/>
      <c r="L257" s="72"/>
      <c r="M257" s="19"/>
      <c r="N257" s="19"/>
      <c r="O257" s="19"/>
      <c r="P257" s="19"/>
      <c r="Q257" s="72"/>
      <c r="R257" s="19"/>
      <c r="S257" s="19"/>
      <c r="T257" s="19"/>
      <c r="U257" s="37"/>
      <c r="V257" s="84"/>
    </row>
    <row r="258" spans="1:22" ht="12.6" customHeight="1" x14ac:dyDescent="0.2">
      <c r="A258" s="51" t="s">
        <v>103</v>
      </c>
      <c r="B258" s="53" t="s">
        <v>56</v>
      </c>
      <c r="C258" s="19"/>
      <c r="D258" s="19"/>
      <c r="E258" s="19"/>
      <c r="F258" s="19"/>
      <c r="G258" s="72"/>
      <c r="H258" s="19"/>
      <c r="I258" s="19"/>
      <c r="J258" s="19"/>
      <c r="K258" s="19"/>
      <c r="L258" s="72"/>
      <c r="M258" s="19"/>
      <c r="N258" s="19"/>
      <c r="O258" s="19"/>
      <c r="P258" s="19"/>
      <c r="Q258" s="72"/>
      <c r="R258" s="19"/>
      <c r="S258" s="19"/>
      <c r="T258" s="19"/>
      <c r="U258" s="37"/>
      <c r="V258" s="84"/>
    </row>
    <row r="259" spans="1:22" ht="12.6" customHeight="1" x14ac:dyDescent="0.2">
      <c r="A259" s="51"/>
      <c r="B259" s="53" t="s">
        <v>47</v>
      </c>
      <c r="C259" s="19"/>
      <c r="D259" s="19"/>
      <c r="E259" s="19"/>
      <c r="F259" s="19"/>
      <c r="G259" s="72"/>
      <c r="H259" s="19"/>
      <c r="I259" s="19"/>
      <c r="J259" s="19"/>
      <c r="K259" s="19"/>
      <c r="L259" s="72"/>
      <c r="M259" s="19"/>
      <c r="N259" s="19"/>
      <c r="O259" s="19"/>
      <c r="P259" s="19"/>
      <c r="Q259" s="72"/>
      <c r="R259" s="19"/>
      <c r="S259" s="19"/>
      <c r="T259" s="19"/>
      <c r="U259" s="37"/>
      <c r="V259" s="84"/>
    </row>
    <row r="260" spans="1:22" ht="12.6" customHeight="1" x14ac:dyDescent="0.2">
      <c r="A260" s="51"/>
      <c r="B260" s="57" t="s">
        <v>21</v>
      </c>
      <c r="C260" s="19"/>
      <c r="D260" s="19"/>
      <c r="E260" s="19"/>
      <c r="F260" s="19"/>
      <c r="G260" s="72"/>
      <c r="H260" s="19"/>
      <c r="I260" s="19"/>
      <c r="J260" s="19"/>
      <c r="K260" s="19"/>
      <c r="L260" s="72"/>
      <c r="M260" s="19"/>
      <c r="N260" s="19"/>
      <c r="O260" s="19"/>
      <c r="P260" s="19"/>
      <c r="Q260" s="72"/>
      <c r="R260" s="19"/>
      <c r="S260" s="19"/>
      <c r="T260" s="19"/>
      <c r="U260" s="37"/>
      <c r="V260" s="84"/>
    </row>
    <row r="261" spans="1:22" ht="12.6" customHeight="1" x14ac:dyDescent="0.2">
      <c r="A261" s="51"/>
      <c r="B261" s="61" t="s">
        <v>18</v>
      </c>
      <c r="C261" s="19"/>
      <c r="D261" s="19"/>
      <c r="E261" s="19"/>
      <c r="F261" s="19"/>
      <c r="G261" s="72"/>
      <c r="H261" s="19"/>
      <c r="I261" s="19"/>
      <c r="J261" s="19"/>
      <c r="K261" s="19"/>
      <c r="L261" s="72"/>
      <c r="M261" s="19"/>
      <c r="N261" s="19"/>
      <c r="O261" s="19"/>
      <c r="P261" s="19"/>
      <c r="Q261" s="72"/>
      <c r="R261" s="19">
        <v>1502292</v>
      </c>
      <c r="S261" s="19">
        <v>1434234</v>
      </c>
      <c r="T261" s="19">
        <v>-1282983</v>
      </c>
      <c r="U261" s="38">
        <f>SUM(S261:T261)</f>
        <v>151251</v>
      </c>
      <c r="V261" s="84">
        <v>151250</v>
      </c>
    </row>
    <row r="262" spans="1:22" ht="12.6" customHeight="1" x14ac:dyDescent="0.2">
      <c r="A262" s="51"/>
      <c r="B262" s="62" t="s">
        <v>19</v>
      </c>
      <c r="C262" s="54"/>
      <c r="D262" s="54"/>
      <c r="E262" s="54"/>
      <c r="F262" s="54"/>
      <c r="G262" s="72"/>
      <c r="H262" s="54"/>
      <c r="I262" s="54"/>
      <c r="J262" s="54"/>
      <c r="K262" s="54"/>
      <c r="L262" s="72"/>
      <c r="M262" s="54">
        <v>4612994</v>
      </c>
      <c r="N262" s="54">
        <v>5923135</v>
      </c>
      <c r="O262" s="54">
        <v>-1935111</v>
      </c>
      <c r="P262" s="54">
        <f>SUM(N262:O262)</f>
        <v>3988024</v>
      </c>
      <c r="Q262" s="72">
        <v>1430765</v>
      </c>
      <c r="R262" s="54"/>
      <c r="S262" s="54"/>
      <c r="T262" s="54"/>
      <c r="U262" s="64"/>
      <c r="V262" s="84"/>
    </row>
    <row r="263" spans="1:22" ht="12.6" customHeight="1" x14ac:dyDescent="0.2">
      <c r="A263" s="51"/>
      <c r="B263" s="62" t="s">
        <v>48</v>
      </c>
      <c r="C263" s="19">
        <v>290297</v>
      </c>
      <c r="D263" s="19">
        <v>290297</v>
      </c>
      <c r="E263" s="19">
        <v>-269331</v>
      </c>
      <c r="F263" s="19">
        <f>SUM(D263:E263)</f>
        <v>20966</v>
      </c>
      <c r="G263" s="72">
        <v>20965</v>
      </c>
      <c r="H263" s="19">
        <v>61700</v>
      </c>
      <c r="I263" s="19">
        <v>80450</v>
      </c>
      <c r="J263" s="19">
        <v>-42100</v>
      </c>
      <c r="K263" s="19">
        <f>SUM(I263:J263)</f>
        <v>38350</v>
      </c>
      <c r="L263" s="72">
        <v>38270</v>
      </c>
      <c r="M263" s="19"/>
      <c r="N263" s="19"/>
      <c r="O263" s="19"/>
      <c r="P263" s="19"/>
      <c r="Q263" s="72"/>
      <c r="R263" s="19"/>
      <c r="S263" s="19"/>
      <c r="T263" s="19"/>
      <c r="U263" s="38"/>
      <c r="V263" s="84"/>
    </row>
    <row r="264" spans="1:22" ht="12.6" customHeight="1" x14ac:dyDescent="0.2">
      <c r="A264" s="51"/>
      <c r="B264" s="62" t="s">
        <v>142</v>
      </c>
      <c r="C264" s="19"/>
      <c r="D264" s="19"/>
      <c r="E264" s="19"/>
      <c r="F264" s="19"/>
      <c r="G264" s="72"/>
      <c r="H264" s="19"/>
      <c r="I264" s="19"/>
      <c r="J264" s="19"/>
      <c r="K264" s="19"/>
      <c r="L264" s="72"/>
      <c r="M264" s="19"/>
      <c r="N264" s="19"/>
      <c r="O264" s="19"/>
      <c r="P264" s="19"/>
      <c r="Q264" s="72"/>
      <c r="R264" s="19"/>
      <c r="S264" s="19"/>
      <c r="T264" s="19"/>
      <c r="U264" s="38"/>
      <c r="V264" s="84"/>
    </row>
    <row r="265" spans="1:22" ht="12.6" customHeight="1" x14ac:dyDescent="0.2">
      <c r="A265" s="51"/>
      <c r="B265" s="53" t="s">
        <v>20</v>
      </c>
      <c r="C265" s="19"/>
      <c r="D265" s="19"/>
      <c r="E265" s="19"/>
      <c r="F265" s="19"/>
      <c r="G265" s="72"/>
      <c r="H265" s="19"/>
      <c r="I265" s="19"/>
      <c r="J265" s="19"/>
      <c r="K265" s="19">
        <f>SUM(I265:J265)</f>
        <v>0</v>
      </c>
      <c r="L265" s="72"/>
      <c r="M265" s="19"/>
      <c r="N265" s="19"/>
      <c r="O265" s="19"/>
      <c r="P265" s="19"/>
      <c r="Q265" s="72"/>
      <c r="R265" s="19"/>
      <c r="S265" s="19"/>
      <c r="T265" s="19"/>
      <c r="U265" s="38"/>
      <c r="V265" s="84"/>
    </row>
    <row r="266" spans="1:22" ht="12.6" customHeight="1" x14ac:dyDescent="0.2">
      <c r="A266" s="51"/>
      <c r="B266" s="62" t="s">
        <v>128</v>
      </c>
      <c r="C266" s="19"/>
      <c r="D266" s="19"/>
      <c r="E266" s="19"/>
      <c r="F266" s="19"/>
      <c r="G266" s="72"/>
      <c r="H266" s="19"/>
      <c r="I266" s="19"/>
      <c r="J266" s="19"/>
      <c r="K266" s="19"/>
      <c r="L266" s="72"/>
      <c r="M266" s="19"/>
      <c r="N266" s="19"/>
      <c r="O266" s="19"/>
      <c r="P266" s="19"/>
      <c r="Q266" s="72"/>
      <c r="R266" s="19"/>
      <c r="S266" s="19"/>
      <c r="T266" s="19"/>
      <c r="U266" s="37"/>
      <c r="V266" s="84"/>
    </row>
    <row r="267" spans="1:22" ht="17.25" customHeight="1" x14ac:dyDescent="0.2">
      <c r="A267" s="131" t="s">
        <v>14</v>
      </c>
      <c r="B267" s="131"/>
      <c r="C267" s="22">
        <f t="shared" ref="C267:Q267" si="38">SUM(C205:C266)</f>
        <v>290297</v>
      </c>
      <c r="D267" s="22">
        <f t="shared" si="38"/>
        <v>290297</v>
      </c>
      <c r="E267" s="22">
        <f t="shared" si="38"/>
        <v>-269331</v>
      </c>
      <c r="F267" s="22">
        <f t="shared" si="38"/>
        <v>20966</v>
      </c>
      <c r="G267" s="73">
        <f t="shared" si="38"/>
        <v>20965</v>
      </c>
      <c r="H267" s="23">
        <f t="shared" si="38"/>
        <v>61700</v>
      </c>
      <c r="I267" s="23">
        <f t="shared" si="38"/>
        <v>80450</v>
      </c>
      <c r="J267" s="23">
        <f t="shared" si="38"/>
        <v>-42100</v>
      </c>
      <c r="K267" s="22">
        <f t="shared" si="38"/>
        <v>38350</v>
      </c>
      <c r="L267" s="73">
        <f t="shared" si="38"/>
        <v>38270</v>
      </c>
      <c r="M267" s="23">
        <f t="shared" si="38"/>
        <v>4612994</v>
      </c>
      <c r="N267" s="23">
        <f t="shared" si="38"/>
        <v>5923135</v>
      </c>
      <c r="O267" s="23">
        <f t="shared" si="38"/>
        <v>-1935111</v>
      </c>
      <c r="P267" s="23">
        <f>SUM(N267:O267)</f>
        <v>3988024</v>
      </c>
      <c r="Q267" s="73">
        <f t="shared" si="38"/>
        <v>1430765</v>
      </c>
      <c r="R267" s="22">
        <f>SUM(R205:R266)</f>
        <v>1502292</v>
      </c>
      <c r="S267" s="22">
        <f>SUM(S205:S266)</f>
        <v>1434234</v>
      </c>
      <c r="T267" s="22">
        <f>SUM(T205:T266)</f>
        <v>-1282983</v>
      </c>
      <c r="U267" s="22">
        <f>SUM(U205:U266)</f>
        <v>151251</v>
      </c>
      <c r="V267" s="73">
        <f>SUM(V205:V266)</f>
        <v>151250</v>
      </c>
    </row>
    <row r="268" spans="1:22" ht="18.75" customHeight="1" x14ac:dyDescent="0.2">
      <c r="A268" s="132" t="s">
        <v>13</v>
      </c>
      <c r="B268" s="132"/>
      <c r="C268" s="19"/>
      <c r="D268" s="19"/>
      <c r="E268" s="19"/>
      <c r="F268" s="19"/>
      <c r="G268" s="72"/>
      <c r="H268" s="19"/>
      <c r="I268" s="19"/>
      <c r="J268" s="19"/>
      <c r="K268" s="19"/>
      <c r="L268" s="74"/>
      <c r="M268" s="26"/>
      <c r="N268" s="26"/>
      <c r="O268" s="26"/>
      <c r="P268" s="19"/>
      <c r="Q268" s="96"/>
      <c r="R268" s="18"/>
      <c r="S268" s="19"/>
      <c r="T268" s="19"/>
      <c r="U268" s="19"/>
      <c r="V268" s="84"/>
    </row>
    <row r="269" spans="1:22" ht="12.6" customHeight="1" x14ac:dyDescent="0.2">
      <c r="A269" s="52" t="s">
        <v>61</v>
      </c>
      <c r="B269" s="56" t="s">
        <v>32</v>
      </c>
      <c r="C269" s="40"/>
      <c r="D269" s="40"/>
      <c r="E269" s="40"/>
      <c r="F269" s="40"/>
      <c r="G269" s="72"/>
      <c r="H269" s="40"/>
      <c r="I269" s="40"/>
      <c r="J269" s="40"/>
      <c r="K269" s="19"/>
      <c r="L269" s="72"/>
      <c r="M269" s="19"/>
      <c r="N269" s="19"/>
      <c r="O269" s="19"/>
      <c r="P269" s="40"/>
      <c r="Q269" s="83"/>
      <c r="R269" s="40"/>
      <c r="S269" s="40"/>
      <c r="T269" s="40"/>
      <c r="U269" s="37"/>
      <c r="V269" s="84"/>
    </row>
    <row r="270" spans="1:22" ht="12.6" customHeight="1" x14ac:dyDescent="0.2">
      <c r="A270" s="52" t="s">
        <v>64</v>
      </c>
      <c r="B270" s="53" t="s">
        <v>8</v>
      </c>
      <c r="C270" s="40"/>
      <c r="D270" s="40"/>
      <c r="E270" s="40"/>
      <c r="F270" s="40"/>
      <c r="G270" s="72"/>
      <c r="H270" s="40"/>
      <c r="I270" s="40"/>
      <c r="J270" s="40"/>
      <c r="K270" s="19"/>
      <c r="L270" s="72"/>
      <c r="M270" s="19"/>
      <c r="N270" s="19"/>
      <c r="O270" s="19"/>
      <c r="P270" s="40"/>
      <c r="Q270" s="83"/>
      <c r="R270" s="40"/>
      <c r="S270" s="40"/>
      <c r="T270" s="40"/>
      <c r="U270" s="37"/>
      <c r="V270" s="84"/>
    </row>
    <row r="271" spans="1:22" ht="12.6" customHeight="1" x14ac:dyDescent="0.2">
      <c r="A271" s="52" t="s">
        <v>110</v>
      </c>
      <c r="B271" s="53" t="s">
        <v>111</v>
      </c>
      <c r="C271" s="40"/>
      <c r="D271" s="40"/>
      <c r="E271" s="40"/>
      <c r="F271" s="40"/>
      <c r="G271" s="72"/>
      <c r="H271" s="40"/>
      <c r="I271" s="40"/>
      <c r="J271" s="40"/>
      <c r="K271" s="19"/>
      <c r="L271" s="72"/>
      <c r="M271" s="19"/>
      <c r="N271" s="19"/>
      <c r="O271" s="19"/>
      <c r="P271" s="40"/>
      <c r="Q271" s="83"/>
      <c r="R271" s="40"/>
      <c r="S271" s="40"/>
      <c r="T271" s="40"/>
      <c r="U271" s="37"/>
      <c r="V271" s="84"/>
    </row>
    <row r="272" spans="1:22" ht="12.6" customHeight="1" x14ac:dyDescent="0.2">
      <c r="A272" s="52" t="s">
        <v>79</v>
      </c>
      <c r="B272" s="53" t="s">
        <v>115</v>
      </c>
      <c r="C272" s="40"/>
      <c r="D272" s="40"/>
      <c r="E272" s="40"/>
      <c r="F272" s="40"/>
      <c r="G272" s="72"/>
      <c r="H272" s="40"/>
      <c r="I272" s="40"/>
      <c r="J272" s="40"/>
      <c r="K272" s="19"/>
      <c r="L272" s="72"/>
      <c r="M272" s="19"/>
      <c r="N272" s="19"/>
      <c r="O272" s="19"/>
      <c r="P272" s="40"/>
      <c r="Q272" s="83"/>
      <c r="R272" s="40"/>
      <c r="S272" s="40"/>
      <c r="T272" s="40"/>
      <c r="U272" s="37"/>
      <c r="V272" s="84"/>
    </row>
    <row r="273" spans="1:22" ht="12.6" customHeight="1" x14ac:dyDescent="0.2">
      <c r="A273" s="52" t="s">
        <v>84</v>
      </c>
      <c r="B273" s="58" t="s">
        <v>28</v>
      </c>
      <c r="C273" s="40"/>
      <c r="D273" s="40"/>
      <c r="E273" s="40"/>
      <c r="F273" s="40"/>
      <c r="G273" s="72"/>
      <c r="H273" s="40"/>
      <c r="I273" s="40"/>
      <c r="J273" s="40"/>
      <c r="K273" s="19"/>
      <c r="L273" s="72"/>
      <c r="M273" s="19"/>
      <c r="N273" s="19"/>
      <c r="O273" s="19"/>
      <c r="P273" s="40"/>
      <c r="Q273" s="83"/>
      <c r="R273" s="40"/>
      <c r="S273" s="40"/>
      <c r="T273" s="40"/>
      <c r="U273" s="37"/>
      <c r="V273" s="84"/>
    </row>
    <row r="274" spans="1:22" ht="12.6" customHeight="1" x14ac:dyDescent="0.2">
      <c r="A274" s="52" t="s">
        <v>131</v>
      </c>
      <c r="B274" s="58" t="s">
        <v>132</v>
      </c>
      <c r="C274" s="40"/>
      <c r="D274" s="40"/>
      <c r="E274" s="40"/>
      <c r="F274" s="40"/>
      <c r="G274" s="72"/>
      <c r="H274" s="40"/>
      <c r="I274" s="40"/>
      <c r="J274" s="40"/>
      <c r="K274" s="19"/>
      <c r="L274" s="72"/>
      <c r="M274" s="19"/>
      <c r="N274" s="19"/>
      <c r="O274" s="19"/>
      <c r="P274" s="40"/>
      <c r="Q274" s="83"/>
      <c r="R274" s="40"/>
      <c r="S274" s="40"/>
      <c r="T274" s="40"/>
      <c r="U274" s="37"/>
      <c r="V274" s="84"/>
    </row>
    <row r="275" spans="1:22" ht="12.6" customHeight="1" x14ac:dyDescent="0.2">
      <c r="A275" s="52" t="s">
        <v>85</v>
      </c>
      <c r="B275" s="58" t="s">
        <v>57</v>
      </c>
      <c r="C275" s="40"/>
      <c r="D275" s="40"/>
      <c r="E275" s="40"/>
      <c r="F275" s="40"/>
      <c r="G275" s="72"/>
      <c r="H275" s="40"/>
      <c r="I275" s="40"/>
      <c r="J275" s="40"/>
      <c r="K275" s="19"/>
      <c r="L275" s="72"/>
      <c r="M275" s="19"/>
      <c r="N275" s="19"/>
      <c r="O275" s="19"/>
      <c r="P275" s="40"/>
      <c r="Q275" s="83"/>
      <c r="R275" s="40"/>
      <c r="S275" s="40"/>
      <c r="T275" s="40"/>
      <c r="U275" s="37"/>
      <c r="V275" s="84"/>
    </row>
    <row r="276" spans="1:22" ht="12.6" customHeight="1" x14ac:dyDescent="0.2">
      <c r="A276" s="52" t="s">
        <v>104</v>
      </c>
      <c r="B276" s="58" t="s">
        <v>135</v>
      </c>
      <c r="C276" s="40"/>
      <c r="D276" s="40"/>
      <c r="E276" s="40"/>
      <c r="F276" s="40"/>
      <c r="G276" s="72"/>
      <c r="H276" s="40"/>
      <c r="I276" s="40"/>
      <c r="J276" s="40"/>
      <c r="K276" s="19"/>
      <c r="L276" s="72"/>
      <c r="M276" s="19"/>
      <c r="N276" s="19"/>
      <c r="O276" s="19"/>
      <c r="P276" s="40"/>
      <c r="Q276" s="83"/>
      <c r="R276" s="40"/>
      <c r="S276" s="40"/>
      <c r="T276" s="40"/>
      <c r="U276" s="37"/>
      <c r="V276" s="84"/>
    </row>
    <row r="277" spans="1:22" ht="12.6" customHeight="1" x14ac:dyDescent="0.2">
      <c r="A277" s="51" t="s">
        <v>105</v>
      </c>
      <c r="B277" s="57" t="s">
        <v>29</v>
      </c>
      <c r="C277" s="40"/>
      <c r="D277" s="40"/>
      <c r="E277" s="40"/>
      <c r="F277" s="40"/>
      <c r="G277" s="72"/>
      <c r="H277" s="40"/>
      <c r="I277" s="40"/>
      <c r="J277" s="40"/>
      <c r="K277" s="19"/>
      <c r="L277" s="72"/>
      <c r="M277" s="19"/>
      <c r="N277" s="19"/>
      <c r="O277" s="19"/>
      <c r="P277" s="40"/>
      <c r="Q277" s="83"/>
      <c r="R277" s="40"/>
      <c r="S277" s="40"/>
      <c r="T277" s="40"/>
      <c r="U277" s="37"/>
      <c r="V277" s="84"/>
    </row>
    <row r="278" spans="1:22" ht="12.6" customHeight="1" x14ac:dyDescent="0.2">
      <c r="A278" s="51" t="s">
        <v>129</v>
      </c>
      <c r="B278" s="53" t="s">
        <v>130</v>
      </c>
      <c r="C278" s="40"/>
      <c r="D278" s="40"/>
      <c r="E278" s="40"/>
      <c r="F278" s="40"/>
      <c r="G278" s="72"/>
      <c r="H278" s="40"/>
      <c r="I278" s="40"/>
      <c r="J278" s="40"/>
      <c r="K278" s="19"/>
      <c r="L278" s="72"/>
      <c r="M278" s="19"/>
      <c r="N278" s="19"/>
      <c r="O278" s="19"/>
      <c r="P278" s="40"/>
      <c r="Q278" s="83"/>
      <c r="R278" s="40"/>
      <c r="S278" s="40"/>
      <c r="T278" s="40"/>
      <c r="U278" s="37"/>
      <c r="V278" s="84"/>
    </row>
    <row r="279" spans="1:22" ht="12.6" customHeight="1" x14ac:dyDescent="0.2">
      <c r="A279" s="51" t="s">
        <v>88</v>
      </c>
      <c r="B279" s="53" t="s">
        <v>30</v>
      </c>
      <c r="C279" s="40"/>
      <c r="D279" s="40"/>
      <c r="E279" s="40"/>
      <c r="F279" s="40"/>
      <c r="G279" s="72"/>
      <c r="H279" s="40"/>
      <c r="I279" s="40"/>
      <c r="J279" s="40"/>
      <c r="K279" s="19"/>
      <c r="L279" s="72"/>
      <c r="M279" s="19"/>
      <c r="N279" s="19"/>
      <c r="O279" s="19"/>
      <c r="P279" s="40"/>
      <c r="Q279" s="83"/>
      <c r="R279" s="40"/>
      <c r="S279" s="40"/>
      <c r="T279" s="40"/>
      <c r="U279" s="37"/>
      <c r="V279" s="84"/>
    </row>
    <row r="280" spans="1:22" ht="12.6" customHeight="1" x14ac:dyDescent="0.2">
      <c r="A280" s="51" t="s">
        <v>89</v>
      </c>
      <c r="B280" s="53" t="s">
        <v>31</v>
      </c>
      <c r="C280" s="40"/>
      <c r="D280" s="40"/>
      <c r="E280" s="40"/>
      <c r="F280" s="40"/>
      <c r="G280" s="72"/>
      <c r="H280" s="40"/>
      <c r="I280" s="40"/>
      <c r="J280" s="40"/>
      <c r="K280" s="19"/>
      <c r="L280" s="72"/>
      <c r="M280" s="19"/>
      <c r="N280" s="19"/>
      <c r="O280" s="19"/>
      <c r="P280" s="40"/>
      <c r="Q280" s="83"/>
      <c r="R280" s="40"/>
      <c r="S280" s="40"/>
      <c r="T280" s="40"/>
      <c r="U280" s="37"/>
      <c r="V280" s="84"/>
    </row>
    <row r="281" spans="1:22" ht="12.6" customHeight="1" x14ac:dyDescent="0.2">
      <c r="A281" s="51" t="s">
        <v>95</v>
      </c>
      <c r="B281" s="53" t="s">
        <v>51</v>
      </c>
      <c r="C281" s="40"/>
      <c r="D281" s="40"/>
      <c r="E281" s="40"/>
      <c r="F281" s="40"/>
      <c r="G281" s="72"/>
      <c r="H281" s="40"/>
      <c r="I281" s="40"/>
      <c r="J281" s="40"/>
      <c r="K281" s="19"/>
      <c r="L281" s="72"/>
      <c r="M281" s="19"/>
      <c r="N281" s="19"/>
      <c r="O281" s="19"/>
      <c r="P281" s="40"/>
      <c r="Q281" s="83"/>
      <c r="R281" s="40"/>
      <c r="S281" s="40"/>
      <c r="T281" s="40"/>
      <c r="U281" s="37"/>
      <c r="V281" s="84"/>
    </row>
    <row r="282" spans="1:22" ht="12.6" customHeight="1" x14ac:dyDescent="0.2">
      <c r="A282" s="51" t="s">
        <v>96</v>
      </c>
      <c r="B282" s="53" t="s">
        <v>117</v>
      </c>
      <c r="C282" s="40"/>
      <c r="D282" s="40"/>
      <c r="E282" s="40"/>
      <c r="F282" s="40"/>
      <c r="G282" s="72"/>
      <c r="H282" s="40"/>
      <c r="I282" s="40"/>
      <c r="J282" s="40"/>
      <c r="K282" s="19"/>
      <c r="L282" s="72"/>
      <c r="M282" s="19"/>
      <c r="N282" s="19"/>
      <c r="O282" s="19"/>
      <c r="P282" s="40"/>
      <c r="Q282" s="83"/>
      <c r="R282" s="40"/>
      <c r="S282" s="40"/>
      <c r="T282" s="40"/>
      <c r="U282" s="37"/>
      <c r="V282" s="84"/>
    </row>
    <row r="283" spans="1:22" ht="12.6" customHeight="1" x14ac:dyDescent="0.2">
      <c r="A283" s="51" t="s">
        <v>118</v>
      </c>
      <c r="B283" s="53" t="s">
        <v>119</v>
      </c>
      <c r="C283" s="40"/>
      <c r="D283" s="40"/>
      <c r="E283" s="40"/>
      <c r="F283" s="40"/>
      <c r="G283" s="72"/>
      <c r="H283" s="40"/>
      <c r="I283" s="40"/>
      <c r="J283" s="40"/>
      <c r="K283" s="19"/>
      <c r="L283" s="72"/>
      <c r="M283" s="19"/>
      <c r="N283" s="19"/>
      <c r="O283" s="19"/>
      <c r="P283" s="40"/>
      <c r="Q283" s="83"/>
      <c r="R283" s="40"/>
      <c r="S283" s="40"/>
      <c r="T283" s="40"/>
      <c r="U283" s="37"/>
      <c r="V283" s="84"/>
    </row>
    <row r="284" spans="1:22" ht="12.6" customHeight="1" x14ac:dyDescent="0.2">
      <c r="A284" s="51" t="s">
        <v>143</v>
      </c>
      <c r="B284" s="53" t="s">
        <v>144</v>
      </c>
      <c r="C284" s="40"/>
      <c r="D284" s="40"/>
      <c r="E284" s="40"/>
      <c r="F284" s="40"/>
      <c r="G284" s="83"/>
      <c r="H284" s="40"/>
      <c r="I284" s="40"/>
      <c r="J284" s="40"/>
      <c r="K284" s="19"/>
      <c r="L284" s="72"/>
      <c r="M284" s="19"/>
      <c r="N284" s="19"/>
      <c r="O284" s="19"/>
      <c r="P284" s="40"/>
      <c r="Q284" s="83"/>
      <c r="R284" s="40"/>
      <c r="S284" s="40"/>
      <c r="T284" s="40"/>
      <c r="U284" s="37"/>
      <c r="V284" s="84"/>
    </row>
    <row r="285" spans="1:22" ht="12.6" customHeight="1" x14ac:dyDescent="0.2">
      <c r="A285" s="51" t="s">
        <v>147</v>
      </c>
      <c r="B285" s="53" t="s">
        <v>148</v>
      </c>
      <c r="C285" s="40"/>
      <c r="D285" s="40"/>
      <c r="E285" s="40"/>
      <c r="F285" s="40"/>
      <c r="G285" s="83"/>
      <c r="H285" s="40"/>
      <c r="I285" s="40"/>
      <c r="J285" s="40"/>
      <c r="K285" s="19"/>
      <c r="L285" s="72"/>
      <c r="M285" s="19"/>
      <c r="N285" s="19"/>
      <c r="O285" s="19"/>
      <c r="P285" s="40"/>
      <c r="Q285" s="83"/>
      <c r="R285" s="40"/>
      <c r="S285" s="40"/>
      <c r="T285" s="40"/>
      <c r="U285" s="37"/>
      <c r="V285" s="84"/>
    </row>
    <row r="286" spans="1:22" ht="12.6" customHeight="1" x14ac:dyDescent="0.2">
      <c r="A286" s="51"/>
      <c r="B286" s="53" t="s">
        <v>47</v>
      </c>
      <c r="C286" s="40"/>
      <c r="D286" s="40"/>
      <c r="E286" s="40"/>
      <c r="F286" s="40"/>
      <c r="G286" s="83"/>
      <c r="H286" s="40"/>
      <c r="I286" s="40"/>
      <c r="J286" s="40"/>
      <c r="K286" s="19"/>
      <c r="L286" s="72"/>
      <c r="M286" s="19"/>
      <c r="N286" s="19"/>
      <c r="O286" s="19"/>
      <c r="P286" s="40"/>
      <c r="Q286" s="83"/>
      <c r="R286" s="40"/>
      <c r="S286" s="40"/>
      <c r="T286" s="40"/>
      <c r="U286" s="38">
        <f>SUM(S286:T286)</f>
        <v>0</v>
      </c>
      <c r="V286" s="84"/>
    </row>
    <row r="287" spans="1:22" ht="12.6" customHeight="1" x14ac:dyDescent="0.2">
      <c r="A287" s="51"/>
      <c r="B287" s="61" t="s">
        <v>18</v>
      </c>
      <c r="C287" s="40"/>
      <c r="D287" s="40"/>
      <c r="E287" s="40"/>
      <c r="F287" s="40"/>
      <c r="G287" s="83"/>
      <c r="H287" s="40"/>
      <c r="I287" s="40"/>
      <c r="J287" s="40"/>
      <c r="K287" s="19"/>
      <c r="L287" s="72"/>
      <c r="M287" s="19"/>
      <c r="N287" s="19"/>
      <c r="O287" s="19"/>
      <c r="P287" s="40"/>
      <c r="Q287" s="83"/>
      <c r="R287" s="40"/>
      <c r="S287" s="40"/>
      <c r="T287" s="40"/>
      <c r="U287" s="38">
        <f>SUM(S287:T287)</f>
        <v>0</v>
      </c>
      <c r="V287" s="84"/>
    </row>
    <row r="288" spans="1:22" ht="12.6" customHeight="1" x14ac:dyDescent="0.2">
      <c r="A288" s="51"/>
      <c r="B288" s="62" t="s">
        <v>19</v>
      </c>
      <c r="C288" s="40"/>
      <c r="D288" s="40"/>
      <c r="E288" s="40"/>
      <c r="F288" s="40">
        <f>SUM(D288:E288)</f>
        <v>0</v>
      </c>
      <c r="G288" s="83"/>
      <c r="H288" s="40"/>
      <c r="I288" s="40"/>
      <c r="J288" s="40"/>
      <c r="K288" s="19"/>
      <c r="L288" s="72"/>
      <c r="M288" s="19">
        <v>7850</v>
      </c>
      <c r="N288" s="19">
        <v>8150</v>
      </c>
      <c r="O288" s="19">
        <v>49726</v>
      </c>
      <c r="P288" s="40">
        <f>SUM(N288:O288)</f>
        <v>57876</v>
      </c>
      <c r="Q288" s="83">
        <v>49953</v>
      </c>
      <c r="R288" s="40"/>
      <c r="S288" s="40"/>
      <c r="T288" s="40"/>
      <c r="U288" s="37"/>
      <c r="V288" s="84"/>
    </row>
    <row r="289" spans="1:22" ht="12.6" customHeight="1" x14ac:dyDescent="0.2">
      <c r="A289" s="51"/>
      <c r="B289" s="62" t="s">
        <v>48</v>
      </c>
      <c r="C289" s="40">
        <v>1000</v>
      </c>
      <c r="D289" s="40">
        <v>1000</v>
      </c>
      <c r="E289" s="40">
        <v>500</v>
      </c>
      <c r="F289" s="40">
        <f>SUM(D289:E289)</f>
        <v>1500</v>
      </c>
      <c r="G289" s="83">
        <v>1500</v>
      </c>
      <c r="H289" s="40">
        <v>55000</v>
      </c>
      <c r="I289" s="40">
        <v>105035</v>
      </c>
      <c r="J289" s="40">
        <v>-16916</v>
      </c>
      <c r="K289" s="63">
        <f>SUM(I289:J289)</f>
        <v>88119</v>
      </c>
      <c r="L289" s="80">
        <v>83018</v>
      </c>
      <c r="M289" s="19"/>
      <c r="N289" s="19"/>
      <c r="O289" s="19"/>
      <c r="P289" s="40"/>
      <c r="Q289" s="83"/>
      <c r="R289" s="40"/>
      <c r="S289" s="40"/>
      <c r="T289" s="40"/>
      <c r="U289" s="37"/>
      <c r="V289" s="84"/>
    </row>
    <row r="290" spans="1:22" ht="12.75" customHeight="1" x14ac:dyDescent="0.2">
      <c r="A290" s="51"/>
      <c r="B290" s="53" t="s">
        <v>20</v>
      </c>
      <c r="C290" s="63"/>
      <c r="D290" s="63"/>
      <c r="E290" s="63"/>
      <c r="F290" s="63"/>
      <c r="G290" s="80"/>
      <c r="H290" s="63"/>
      <c r="I290" s="63"/>
      <c r="J290" s="63"/>
      <c r="K290" s="63"/>
      <c r="L290" s="80"/>
      <c r="M290" s="63"/>
      <c r="N290" s="63"/>
      <c r="O290" s="63"/>
      <c r="P290" s="63"/>
      <c r="Q290" s="80"/>
      <c r="R290" s="63"/>
      <c r="S290" s="63"/>
      <c r="T290" s="63"/>
      <c r="U290" s="63"/>
      <c r="V290" s="84"/>
    </row>
    <row r="291" spans="1:22" ht="16.899999999999999" customHeight="1" x14ac:dyDescent="0.2">
      <c r="A291" s="109" t="s">
        <v>15</v>
      </c>
      <c r="B291" s="110"/>
      <c r="C291" s="39">
        <f>SUM(C269:C290)</f>
        <v>1000</v>
      </c>
      <c r="D291" s="39">
        <f t="shared" ref="D291:Q291" si="39">SUM(D269:D290)</f>
        <v>1000</v>
      </c>
      <c r="E291" s="39">
        <f t="shared" si="39"/>
        <v>500</v>
      </c>
      <c r="F291" s="39">
        <f t="shared" si="39"/>
        <v>1500</v>
      </c>
      <c r="G291" s="78">
        <f t="shared" si="39"/>
        <v>1500</v>
      </c>
      <c r="H291" s="39">
        <f t="shared" si="39"/>
        <v>55000</v>
      </c>
      <c r="I291" s="39">
        <f t="shared" si="39"/>
        <v>105035</v>
      </c>
      <c r="J291" s="39">
        <f t="shared" si="39"/>
        <v>-16916</v>
      </c>
      <c r="K291" s="39">
        <f t="shared" si="39"/>
        <v>88119</v>
      </c>
      <c r="L291" s="78">
        <f>SUM(L269:L290)</f>
        <v>83018</v>
      </c>
      <c r="M291" s="39">
        <f t="shared" si="39"/>
        <v>7850</v>
      </c>
      <c r="N291" s="39">
        <f t="shared" si="39"/>
        <v>8150</v>
      </c>
      <c r="O291" s="39">
        <f>SUM(O269:O290)</f>
        <v>49726</v>
      </c>
      <c r="P291" s="39">
        <f t="shared" si="39"/>
        <v>57876</v>
      </c>
      <c r="Q291" s="78">
        <f t="shared" si="39"/>
        <v>49953</v>
      </c>
      <c r="R291" s="39">
        <f>SUM(R269:R290)</f>
        <v>0</v>
      </c>
      <c r="S291" s="39">
        <f>SUM(S269:S290)</f>
        <v>0</v>
      </c>
      <c r="T291" s="39">
        <f>SUM(T269:T290)</f>
        <v>0</v>
      </c>
      <c r="U291" s="39">
        <f>SUM(U269:U290)</f>
        <v>0</v>
      </c>
      <c r="V291" s="78">
        <f>SUM(V269:V290)</f>
        <v>0</v>
      </c>
    </row>
    <row r="292" spans="1:22" ht="16.899999999999999" customHeight="1" x14ac:dyDescent="0.25">
      <c r="A292" s="103" t="s">
        <v>11</v>
      </c>
      <c r="B292" s="103"/>
      <c r="C292" s="99">
        <f>SUM(C267,C291)</f>
        <v>291297</v>
      </c>
      <c r="D292" s="99">
        <f t="shared" ref="D292:N292" si="40">SUM(D267,D291)</f>
        <v>291297</v>
      </c>
      <c r="E292" s="99">
        <f t="shared" si="40"/>
        <v>-268831</v>
      </c>
      <c r="F292" s="99">
        <f t="shared" si="40"/>
        <v>22466</v>
      </c>
      <c r="G292" s="79">
        <f>SUM(G267,G291)</f>
        <v>22465</v>
      </c>
      <c r="H292" s="99">
        <f t="shared" si="40"/>
        <v>116700</v>
      </c>
      <c r="I292" s="99">
        <f t="shared" si="40"/>
        <v>185485</v>
      </c>
      <c r="J292" s="99">
        <f t="shared" si="40"/>
        <v>-59016</v>
      </c>
      <c r="K292" s="99">
        <f t="shared" si="40"/>
        <v>126469</v>
      </c>
      <c r="L292" s="79">
        <f t="shared" si="40"/>
        <v>121288</v>
      </c>
      <c r="M292" s="99">
        <f t="shared" si="40"/>
        <v>4620844</v>
      </c>
      <c r="N292" s="99">
        <f t="shared" si="40"/>
        <v>5931285</v>
      </c>
      <c r="O292" s="99">
        <f t="shared" ref="O292:V292" si="41">SUM(O267,O291)</f>
        <v>-1885385</v>
      </c>
      <c r="P292" s="99">
        <f t="shared" si="41"/>
        <v>4045900</v>
      </c>
      <c r="Q292" s="79">
        <f t="shared" si="41"/>
        <v>1480718</v>
      </c>
      <c r="R292" s="99">
        <f t="shared" si="41"/>
        <v>1502292</v>
      </c>
      <c r="S292" s="99">
        <f t="shared" si="41"/>
        <v>1434234</v>
      </c>
      <c r="T292" s="99">
        <f t="shared" si="41"/>
        <v>-1282983</v>
      </c>
      <c r="U292" s="99">
        <f t="shared" si="41"/>
        <v>151251</v>
      </c>
      <c r="V292" s="79">
        <f t="shared" si="41"/>
        <v>151250</v>
      </c>
    </row>
    <row r="293" spans="1:22" ht="16.899999999999999" customHeight="1" x14ac:dyDescent="0.25">
      <c r="A293" s="111" t="s">
        <v>43</v>
      </c>
      <c r="B293" s="111"/>
      <c r="C293" s="29"/>
      <c r="D293" s="29"/>
      <c r="E293" s="29"/>
      <c r="F293" s="29"/>
      <c r="G293" s="77"/>
      <c r="H293" s="29"/>
      <c r="I293" s="29"/>
      <c r="J293" s="29"/>
      <c r="K293" s="29"/>
      <c r="L293" s="77"/>
      <c r="M293" s="29">
        <v>49896</v>
      </c>
      <c r="N293" s="29">
        <v>58367</v>
      </c>
      <c r="O293" s="29">
        <v>-13454</v>
      </c>
      <c r="P293" s="29">
        <f>SUM(N293:O293)</f>
        <v>44913</v>
      </c>
      <c r="Q293" s="77"/>
      <c r="R293" s="100"/>
      <c r="S293" s="29"/>
      <c r="T293" s="29"/>
      <c r="U293" s="29">
        <f>SUM(S293:T293)</f>
        <v>0</v>
      </c>
      <c r="V293" s="77"/>
    </row>
    <row r="294" spans="1:22" ht="16.899999999999999" customHeight="1" x14ac:dyDescent="0.25">
      <c r="A294" s="111" t="s">
        <v>44</v>
      </c>
      <c r="B294" s="111"/>
      <c r="C294" s="29"/>
      <c r="D294" s="29"/>
      <c r="E294" s="29"/>
      <c r="F294" s="29"/>
      <c r="G294" s="77"/>
      <c r="H294" s="29"/>
      <c r="I294" s="29"/>
      <c r="J294" s="29"/>
      <c r="K294" s="29"/>
      <c r="L294" s="77"/>
      <c r="M294" s="29">
        <v>13000</v>
      </c>
      <c r="N294" s="29">
        <v>13000</v>
      </c>
      <c r="O294" s="29">
        <v>-9726</v>
      </c>
      <c r="P294" s="29">
        <f>SUM(N294:O294)</f>
        <v>3274</v>
      </c>
      <c r="Q294" s="77">
        <v>3273</v>
      </c>
      <c r="R294" s="29"/>
      <c r="S294" s="29"/>
      <c r="T294" s="29"/>
      <c r="U294" s="29">
        <f>SUM(S294:T294)</f>
        <v>0</v>
      </c>
      <c r="V294" s="77"/>
    </row>
    <row r="295" spans="1:22" ht="18" customHeight="1" x14ac:dyDescent="0.25">
      <c r="A295" s="111" t="s">
        <v>10</v>
      </c>
      <c r="B295" s="111"/>
      <c r="C295" s="29">
        <f t="shared" ref="C295:O295" si="42">SUM(C292,C293,C294)</f>
        <v>291297</v>
      </c>
      <c r="D295" s="29">
        <f t="shared" si="42"/>
        <v>291297</v>
      </c>
      <c r="E295" s="29">
        <f t="shared" si="42"/>
        <v>-268831</v>
      </c>
      <c r="F295" s="29">
        <f t="shared" si="42"/>
        <v>22466</v>
      </c>
      <c r="G295" s="77">
        <f>SUM(G292,G293,G294)</f>
        <v>22465</v>
      </c>
      <c r="H295" s="29">
        <f t="shared" si="42"/>
        <v>116700</v>
      </c>
      <c r="I295" s="29">
        <f t="shared" si="42"/>
        <v>185485</v>
      </c>
      <c r="J295" s="29">
        <f t="shared" si="42"/>
        <v>-59016</v>
      </c>
      <c r="K295" s="29">
        <f t="shared" si="42"/>
        <v>126469</v>
      </c>
      <c r="L295" s="77">
        <f t="shared" si="42"/>
        <v>121288</v>
      </c>
      <c r="M295" s="29">
        <f t="shared" si="42"/>
        <v>4683740</v>
      </c>
      <c r="N295" s="29">
        <f t="shared" si="42"/>
        <v>6002652</v>
      </c>
      <c r="O295" s="29">
        <f t="shared" si="42"/>
        <v>-1908565</v>
      </c>
      <c r="P295" s="29">
        <f t="shared" ref="P295:V295" si="43">SUM(P292,P293,P294)</f>
        <v>4094087</v>
      </c>
      <c r="Q295" s="77">
        <f t="shared" si="43"/>
        <v>1483991</v>
      </c>
      <c r="R295" s="29">
        <f t="shared" si="43"/>
        <v>1502292</v>
      </c>
      <c r="S295" s="29">
        <f t="shared" si="43"/>
        <v>1434234</v>
      </c>
      <c r="T295" s="29">
        <f t="shared" si="43"/>
        <v>-1282983</v>
      </c>
      <c r="U295" s="29">
        <f t="shared" si="43"/>
        <v>151251</v>
      </c>
      <c r="V295" s="77">
        <f t="shared" si="43"/>
        <v>151250</v>
      </c>
    </row>
    <row r="296" spans="1:22" ht="33.75" customHeight="1" x14ac:dyDescent="0.2">
      <c r="B296" s="42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1"/>
      <c r="S296" s="1"/>
      <c r="T296" s="1"/>
    </row>
    <row r="297" spans="1:22" ht="18" customHeight="1" x14ac:dyDescent="0.2">
      <c r="B297" s="44"/>
      <c r="C297" s="4"/>
      <c r="D297" s="4"/>
      <c r="E297" s="4"/>
      <c r="F297" s="4"/>
      <c r="G297" s="4"/>
      <c r="H297" s="4"/>
      <c r="I297" s="4"/>
      <c r="J297" s="4"/>
      <c r="K297" s="4" t="s">
        <v>16</v>
      </c>
      <c r="L297" s="4"/>
      <c r="M297" s="4"/>
      <c r="N297" s="4"/>
      <c r="O297" s="4"/>
      <c r="P297" s="4"/>
      <c r="Q297" s="4"/>
      <c r="R297" s="1"/>
      <c r="S297" s="1"/>
      <c r="T297" s="1"/>
    </row>
    <row r="298" spans="1:22" ht="18" customHeight="1" x14ac:dyDescent="0.2">
      <c r="A298" s="112" t="s">
        <v>149</v>
      </c>
      <c r="B298" s="112"/>
      <c r="C298" s="112"/>
      <c r="D298" s="112"/>
      <c r="E298" s="112"/>
      <c r="F298" s="112"/>
      <c r="G298" s="112"/>
      <c r="H298" s="112"/>
      <c r="I298" s="112"/>
      <c r="J298" s="112"/>
      <c r="K298" s="112"/>
      <c r="L298" s="5"/>
      <c r="M298" s="6"/>
      <c r="N298" s="6"/>
      <c r="O298" s="6"/>
      <c r="P298" s="6"/>
      <c r="Q298" s="6"/>
      <c r="R298" s="6"/>
      <c r="S298" s="6"/>
      <c r="T298" s="6"/>
    </row>
    <row r="299" spans="1:22" ht="18" customHeight="1" x14ac:dyDescent="0.2">
      <c r="B299" s="41"/>
      <c r="C299" s="41"/>
      <c r="D299" s="41"/>
      <c r="E299" s="41"/>
      <c r="F299" s="41"/>
      <c r="G299" s="41"/>
      <c r="H299" s="41"/>
      <c r="I299" s="41"/>
      <c r="J299" s="41"/>
      <c r="K299" s="9" t="s">
        <v>17</v>
      </c>
      <c r="L299" s="9"/>
      <c r="M299" s="41"/>
      <c r="N299" s="41"/>
      <c r="O299" s="41"/>
      <c r="P299" s="41"/>
      <c r="Q299" s="41"/>
      <c r="R299" s="41"/>
      <c r="S299" s="41"/>
      <c r="T299" s="41"/>
    </row>
    <row r="300" spans="1:22" ht="25.15" customHeight="1" x14ac:dyDescent="0.2">
      <c r="A300" s="113" t="s">
        <v>60</v>
      </c>
      <c r="B300" s="115" t="s">
        <v>2</v>
      </c>
      <c r="C300" s="117" t="s">
        <v>36</v>
      </c>
      <c r="D300" s="118"/>
      <c r="E300" s="118"/>
      <c r="F300" s="118"/>
      <c r="G300" s="119"/>
      <c r="H300" s="120" t="s">
        <v>5</v>
      </c>
      <c r="I300" s="120"/>
      <c r="J300" s="120"/>
      <c r="K300" s="120"/>
      <c r="L300" s="120"/>
      <c r="M300" s="106"/>
      <c r="N300" s="106"/>
      <c r="O300" s="106"/>
      <c r="P300" s="106"/>
      <c r="Q300" s="106"/>
      <c r="R300" s="106"/>
      <c r="S300" s="106"/>
      <c r="T300" s="106"/>
    </row>
    <row r="301" spans="1:22" ht="30" customHeight="1" x14ac:dyDescent="0.2">
      <c r="A301" s="114"/>
      <c r="B301" s="116"/>
      <c r="C301" s="17" t="s">
        <v>150</v>
      </c>
      <c r="D301" s="10" t="s">
        <v>39</v>
      </c>
      <c r="E301" s="10" t="s">
        <v>40</v>
      </c>
      <c r="F301" s="10" t="s">
        <v>39</v>
      </c>
      <c r="G301" s="71" t="s">
        <v>153</v>
      </c>
      <c r="H301" s="17" t="s">
        <v>150</v>
      </c>
      <c r="I301" s="10" t="s">
        <v>39</v>
      </c>
      <c r="J301" s="10" t="s">
        <v>40</v>
      </c>
      <c r="K301" s="10" t="s">
        <v>39</v>
      </c>
      <c r="L301" s="71" t="s">
        <v>153</v>
      </c>
      <c r="M301" s="21"/>
      <c r="N301" s="11"/>
      <c r="O301" s="11"/>
      <c r="P301" s="11"/>
      <c r="Q301" s="21"/>
      <c r="R301" s="11"/>
      <c r="S301" s="11"/>
      <c r="T301" s="11"/>
    </row>
    <row r="302" spans="1:22" ht="18" customHeight="1" x14ac:dyDescent="0.2">
      <c r="A302" s="107" t="s">
        <v>12</v>
      </c>
      <c r="B302" s="108"/>
      <c r="C302" s="10"/>
      <c r="D302" s="10"/>
      <c r="E302" s="10"/>
      <c r="F302" s="10"/>
      <c r="G302" s="71"/>
      <c r="H302" s="10"/>
      <c r="I302" s="10"/>
      <c r="J302" s="10"/>
      <c r="K302" s="10"/>
      <c r="L302" s="71"/>
      <c r="M302" s="11"/>
      <c r="N302" s="11"/>
      <c r="O302" s="11"/>
      <c r="P302" s="11"/>
      <c r="Q302" s="45"/>
      <c r="R302" s="11"/>
      <c r="S302" s="45"/>
      <c r="T302" s="1"/>
    </row>
    <row r="303" spans="1:22" ht="12.6" customHeight="1" x14ac:dyDescent="0.2">
      <c r="A303" s="52" t="s">
        <v>61</v>
      </c>
      <c r="B303" s="56" t="s">
        <v>32</v>
      </c>
      <c r="C303" s="19"/>
      <c r="D303" s="19"/>
      <c r="E303" s="19"/>
      <c r="F303" s="19"/>
      <c r="G303" s="72"/>
      <c r="H303" s="19"/>
      <c r="I303" s="19"/>
      <c r="J303" s="19"/>
      <c r="K303" s="19"/>
      <c r="L303" s="72"/>
      <c r="M303" s="2"/>
      <c r="N303" s="2"/>
      <c r="O303" s="2"/>
      <c r="P303" s="2"/>
      <c r="Q303" s="2"/>
      <c r="R303" s="2"/>
      <c r="S303" s="2"/>
      <c r="T303" s="1"/>
    </row>
    <row r="304" spans="1:22" ht="12.6" customHeight="1" x14ac:dyDescent="0.2">
      <c r="A304" s="52" t="s">
        <v>62</v>
      </c>
      <c r="B304" s="57" t="s">
        <v>22</v>
      </c>
      <c r="C304" s="19"/>
      <c r="D304" s="19"/>
      <c r="E304" s="19"/>
      <c r="F304" s="19"/>
      <c r="G304" s="72"/>
      <c r="H304" s="19"/>
      <c r="I304" s="19"/>
      <c r="J304" s="19"/>
      <c r="K304" s="19"/>
      <c r="L304" s="72"/>
      <c r="M304" s="2"/>
      <c r="N304" s="2"/>
      <c r="O304" s="2"/>
      <c r="P304" s="2"/>
      <c r="Q304" s="2"/>
      <c r="R304" s="2"/>
      <c r="S304" s="2"/>
      <c r="T304" s="1"/>
    </row>
    <row r="305" spans="1:20" ht="12.6" customHeight="1" x14ac:dyDescent="0.2">
      <c r="A305" s="52" t="s">
        <v>63</v>
      </c>
      <c r="B305" s="53" t="s">
        <v>23</v>
      </c>
      <c r="C305" s="19"/>
      <c r="D305" s="19"/>
      <c r="E305" s="19"/>
      <c r="F305" s="19"/>
      <c r="G305" s="72"/>
      <c r="H305" s="19"/>
      <c r="I305" s="19"/>
      <c r="J305" s="19"/>
      <c r="K305" s="19"/>
      <c r="L305" s="72"/>
      <c r="M305" s="2"/>
      <c r="N305" s="2"/>
      <c r="O305" s="2"/>
      <c r="P305" s="2"/>
      <c r="Q305" s="2"/>
      <c r="R305" s="2"/>
      <c r="S305" s="2"/>
      <c r="T305" s="1"/>
    </row>
    <row r="306" spans="1:20" ht="12.6" customHeight="1" x14ac:dyDescent="0.2">
      <c r="A306" s="52" t="s">
        <v>64</v>
      </c>
      <c r="B306" s="53" t="s">
        <v>8</v>
      </c>
      <c r="C306" s="19"/>
      <c r="D306" s="19"/>
      <c r="E306" s="19"/>
      <c r="F306" s="19"/>
      <c r="G306" s="72"/>
      <c r="H306" s="19"/>
      <c r="I306" s="19"/>
      <c r="J306" s="19"/>
      <c r="K306" s="19"/>
      <c r="L306" s="72"/>
      <c r="M306" s="2"/>
      <c r="N306" s="2"/>
      <c r="O306" s="2"/>
      <c r="P306" s="2"/>
      <c r="Q306" s="2"/>
      <c r="R306" s="2"/>
      <c r="S306" s="2"/>
      <c r="T306" s="1"/>
    </row>
    <row r="307" spans="1:20" ht="12.6" customHeight="1" x14ac:dyDescent="0.2">
      <c r="A307" s="51" t="s">
        <v>65</v>
      </c>
      <c r="B307" s="56" t="s">
        <v>106</v>
      </c>
      <c r="C307" s="19">
        <v>64144</v>
      </c>
      <c r="D307" s="19">
        <v>350023</v>
      </c>
      <c r="E307" s="19">
        <v>163736</v>
      </c>
      <c r="F307" s="19">
        <f>SUM(D307:E307)</f>
        <v>513759</v>
      </c>
      <c r="G307" s="72">
        <v>513758</v>
      </c>
      <c r="H307" s="19"/>
      <c r="I307" s="19"/>
      <c r="J307" s="19"/>
      <c r="K307" s="19"/>
      <c r="L307" s="72"/>
      <c r="M307" s="2"/>
      <c r="N307" s="2"/>
      <c r="O307" s="2"/>
      <c r="P307" s="2"/>
      <c r="Q307" s="2"/>
      <c r="R307" s="2"/>
      <c r="S307" s="2"/>
      <c r="T307" s="1"/>
    </row>
    <row r="308" spans="1:20" ht="12.6" customHeight="1" x14ac:dyDescent="0.2">
      <c r="A308" s="51" t="s">
        <v>66</v>
      </c>
      <c r="B308" s="56" t="s">
        <v>53</v>
      </c>
      <c r="C308" s="19"/>
      <c r="D308" s="19"/>
      <c r="E308" s="19"/>
      <c r="F308" s="19"/>
      <c r="G308" s="72"/>
      <c r="H308" s="19"/>
      <c r="I308" s="19"/>
      <c r="J308" s="19"/>
      <c r="K308" s="19"/>
      <c r="L308" s="72"/>
      <c r="M308" s="2"/>
      <c r="N308" s="2"/>
      <c r="O308" s="2"/>
      <c r="P308" s="2"/>
      <c r="Q308" s="2"/>
      <c r="R308" s="2"/>
      <c r="S308" s="2"/>
      <c r="T308" s="1"/>
    </row>
    <row r="309" spans="1:20" ht="12.6" customHeight="1" x14ac:dyDescent="0.2">
      <c r="A309" s="52" t="s">
        <v>67</v>
      </c>
      <c r="B309" s="53" t="s">
        <v>24</v>
      </c>
      <c r="C309" s="19"/>
      <c r="D309" s="19"/>
      <c r="E309" s="19"/>
      <c r="F309" s="19"/>
      <c r="G309" s="72"/>
      <c r="H309" s="19"/>
      <c r="I309" s="19"/>
      <c r="J309" s="19"/>
      <c r="K309" s="19"/>
      <c r="L309" s="72"/>
      <c r="M309" s="2"/>
      <c r="N309" s="2"/>
      <c r="O309" s="2"/>
      <c r="P309" s="2"/>
      <c r="Q309" s="2"/>
      <c r="R309" s="2"/>
      <c r="S309" s="2"/>
      <c r="T309" s="1"/>
    </row>
    <row r="310" spans="1:20" ht="12.6" customHeight="1" x14ac:dyDescent="0.2">
      <c r="A310" s="52" t="s">
        <v>138</v>
      </c>
      <c r="B310" s="53" t="s">
        <v>139</v>
      </c>
      <c r="C310" s="19"/>
      <c r="D310" s="19"/>
      <c r="E310" s="19"/>
      <c r="F310" s="19"/>
      <c r="G310" s="72"/>
      <c r="H310" s="19"/>
      <c r="I310" s="19"/>
      <c r="J310" s="19"/>
      <c r="K310" s="19"/>
      <c r="L310" s="72"/>
      <c r="M310" s="2"/>
      <c r="N310" s="2"/>
      <c r="O310" s="2"/>
      <c r="P310" s="2"/>
      <c r="Q310" s="2"/>
      <c r="R310" s="2"/>
      <c r="S310" s="2"/>
      <c r="T310" s="1"/>
    </row>
    <row r="311" spans="1:20" ht="12.6" customHeight="1" x14ac:dyDescent="0.2">
      <c r="A311" s="52" t="s">
        <v>68</v>
      </c>
      <c r="B311" s="53" t="s">
        <v>107</v>
      </c>
      <c r="C311" s="19"/>
      <c r="D311" s="19"/>
      <c r="E311" s="19"/>
      <c r="F311" s="19"/>
      <c r="G311" s="72"/>
      <c r="H311" s="19"/>
      <c r="I311" s="19"/>
      <c r="J311" s="19"/>
      <c r="K311" s="19"/>
      <c r="L311" s="72"/>
      <c r="M311" s="2"/>
      <c r="N311" s="2"/>
      <c r="O311" s="2"/>
      <c r="P311" s="2"/>
      <c r="Q311" s="2"/>
      <c r="R311" s="2"/>
      <c r="S311" s="2"/>
      <c r="T311" s="1"/>
    </row>
    <row r="312" spans="1:20" ht="12.6" customHeight="1" x14ac:dyDescent="0.2">
      <c r="A312" s="52" t="s">
        <v>69</v>
      </c>
      <c r="B312" s="53" t="s">
        <v>25</v>
      </c>
      <c r="C312" s="19"/>
      <c r="D312" s="19"/>
      <c r="E312" s="19"/>
      <c r="F312" s="19"/>
      <c r="G312" s="72"/>
      <c r="H312" s="19"/>
      <c r="I312" s="19"/>
      <c r="J312" s="19"/>
      <c r="K312" s="19"/>
      <c r="L312" s="72"/>
      <c r="M312" s="2"/>
      <c r="N312" s="2"/>
      <c r="O312" s="2"/>
      <c r="P312" s="2"/>
      <c r="Q312" s="2"/>
      <c r="R312" s="2"/>
      <c r="S312" s="2"/>
      <c r="T312" s="1"/>
    </row>
    <row r="313" spans="1:20" ht="12.6" customHeight="1" x14ac:dyDescent="0.2">
      <c r="A313" s="52" t="s">
        <v>108</v>
      </c>
      <c r="B313" s="53" t="s">
        <v>109</v>
      </c>
      <c r="C313" s="19"/>
      <c r="D313" s="19"/>
      <c r="E313" s="19"/>
      <c r="F313" s="19"/>
      <c r="G313" s="72"/>
      <c r="H313" s="19"/>
      <c r="I313" s="19"/>
      <c r="J313" s="19"/>
      <c r="K313" s="19"/>
      <c r="L313" s="72"/>
      <c r="M313" s="2"/>
      <c r="N313" s="2"/>
      <c r="O313" s="2"/>
      <c r="P313" s="2"/>
      <c r="Q313" s="2"/>
      <c r="R313" s="2"/>
      <c r="S313" s="2"/>
      <c r="T313" s="1"/>
    </row>
    <row r="314" spans="1:20" ht="12.6" customHeight="1" x14ac:dyDescent="0.2">
      <c r="A314" s="52" t="s">
        <v>110</v>
      </c>
      <c r="B314" s="53" t="s">
        <v>111</v>
      </c>
      <c r="C314" s="19"/>
      <c r="D314" s="19"/>
      <c r="E314" s="19"/>
      <c r="F314" s="19"/>
      <c r="G314" s="72"/>
      <c r="H314" s="19"/>
      <c r="I314" s="19"/>
      <c r="J314" s="19"/>
      <c r="K314" s="19"/>
      <c r="L314" s="72"/>
      <c r="M314" s="2"/>
      <c r="N314" s="2"/>
      <c r="O314" s="2"/>
      <c r="P314" s="2"/>
      <c r="Q314" s="2"/>
      <c r="R314" s="2"/>
      <c r="S314" s="2"/>
      <c r="T314" s="1"/>
    </row>
    <row r="315" spans="1:20" ht="12.6" customHeight="1" x14ac:dyDescent="0.2">
      <c r="A315" s="52" t="s">
        <v>70</v>
      </c>
      <c r="B315" s="53" t="s">
        <v>26</v>
      </c>
      <c r="C315" s="19"/>
      <c r="D315" s="19"/>
      <c r="E315" s="19"/>
      <c r="F315" s="19"/>
      <c r="G315" s="72"/>
      <c r="H315" s="19"/>
      <c r="I315" s="19"/>
      <c r="J315" s="19"/>
      <c r="K315" s="19"/>
      <c r="L315" s="72"/>
      <c r="M315" s="2"/>
      <c r="N315" s="2"/>
      <c r="O315" s="2"/>
      <c r="P315" s="2"/>
      <c r="Q315" s="2"/>
      <c r="R315" s="2"/>
      <c r="S315" s="2"/>
      <c r="T315" s="1"/>
    </row>
    <row r="316" spans="1:20" ht="12.6" customHeight="1" x14ac:dyDescent="0.2">
      <c r="A316" s="52" t="s">
        <v>71</v>
      </c>
      <c r="B316" s="53" t="s">
        <v>54</v>
      </c>
      <c r="C316" s="19"/>
      <c r="D316" s="19"/>
      <c r="E316" s="19"/>
      <c r="F316" s="19"/>
      <c r="G316" s="72"/>
      <c r="H316" s="19"/>
      <c r="I316" s="19"/>
      <c r="J316" s="19"/>
      <c r="K316" s="19"/>
      <c r="L316" s="72"/>
      <c r="M316" s="2"/>
      <c r="N316" s="2"/>
      <c r="O316" s="2"/>
      <c r="P316" s="2"/>
      <c r="Q316" s="2"/>
      <c r="R316" s="2"/>
      <c r="S316" s="2"/>
      <c r="T316" s="1"/>
    </row>
    <row r="317" spans="1:20" ht="12.6" customHeight="1" x14ac:dyDescent="0.2">
      <c r="A317" s="52" t="s">
        <v>112</v>
      </c>
      <c r="B317" s="53" t="s">
        <v>113</v>
      </c>
      <c r="C317" s="19"/>
      <c r="D317" s="19"/>
      <c r="E317" s="19"/>
      <c r="F317" s="19"/>
      <c r="G317" s="72"/>
      <c r="H317" s="19"/>
      <c r="I317" s="19"/>
      <c r="J317" s="19"/>
      <c r="K317" s="19"/>
      <c r="L317" s="72"/>
      <c r="M317" s="2"/>
      <c r="N317" s="2"/>
      <c r="O317" s="2"/>
      <c r="P317" s="2"/>
      <c r="Q317" s="2"/>
      <c r="R317" s="2"/>
      <c r="S317" s="2"/>
      <c r="T317" s="1"/>
    </row>
    <row r="318" spans="1:20" ht="12.6" customHeight="1" x14ac:dyDescent="0.2">
      <c r="A318" s="52" t="s">
        <v>73</v>
      </c>
      <c r="B318" s="53" t="s">
        <v>72</v>
      </c>
      <c r="C318" s="19"/>
      <c r="D318" s="19"/>
      <c r="E318" s="19"/>
      <c r="F318" s="19"/>
      <c r="G318" s="72"/>
      <c r="H318" s="19"/>
      <c r="I318" s="19"/>
      <c r="J318" s="19"/>
      <c r="K318" s="19"/>
      <c r="L318" s="72"/>
      <c r="M318" s="2"/>
      <c r="N318" s="2"/>
      <c r="O318" s="2"/>
      <c r="P318" s="2"/>
      <c r="Q318" s="2"/>
      <c r="R318" s="2"/>
      <c r="S318" s="2"/>
      <c r="T318" s="1"/>
    </row>
    <row r="319" spans="1:20" ht="12.6" customHeight="1" x14ac:dyDescent="0.2">
      <c r="A319" s="52" t="s">
        <v>74</v>
      </c>
      <c r="B319" s="53" t="s">
        <v>114</v>
      </c>
      <c r="C319" s="19"/>
      <c r="D319" s="19"/>
      <c r="E319" s="19"/>
      <c r="F319" s="19"/>
      <c r="G319" s="72"/>
      <c r="H319" s="19"/>
      <c r="I319" s="19"/>
      <c r="J319" s="19"/>
      <c r="K319" s="19"/>
      <c r="L319" s="72"/>
      <c r="M319" s="2"/>
      <c r="N319" s="2"/>
      <c r="O319" s="2"/>
      <c r="P319" s="2"/>
      <c r="Q319" s="2"/>
      <c r="R319" s="2"/>
      <c r="S319" s="2"/>
      <c r="T319" s="1"/>
    </row>
    <row r="320" spans="1:20" ht="12.6" customHeight="1" x14ac:dyDescent="0.2">
      <c r="A320" s="52" t="s">
        <v>75</v>
      </c>
      <c r="B320" s="53" t="s">
        <v>45</v>
      </c>
      <c r="C320" s="19"/>
      <c r="D320" s="19"/>
      <c r="E320" s="19"/>
      <c r="F320" s="19"/>
      <c r="G320" s="72"/>
      <c r="H320" s="19"/>
      <c r="I320" s="19"/>
      <c r="J320" s="19"/>
      <c r="K320" s="19"/>
      <c r="L320" s="72"/>
      <c r="M320" s="2"/>
      <c r="N320" s="2"/>
      <c r="O320" s="2"/>
      <c r="P320" s="2"/>
      <c r="Q320" s="2"/>
      <c r="R320" s="2"/>
      <c r="S320" s="2"/>
      <c r="T320" s="1"/>
    </row>
    <row r="321" spans="1:20" ht="12.6" customHeight="1" x14ac:dyDescent="0.2">
      <c r="A321" s="52" t="s">
        <v>76</v>
      </c>
      <c r="B321" s="53" t="s">
        <v>50</v>
      </c>
      <c r="C321" s="19"/>
      <c r="D321" s="19"/>
      <c r="E321" s="19"/>
      <c r="F321" s="19"/>
      <c r="G321" s="72"/>
      <c r="H321" s="19"/>
      <c r="I321" s="19"/>
      <c r="J321" s="19"/>
      <c r="K321" s="19"/>
      <c r="L321" s="72"/>
      <c r="M321" s="2"/>
      <c r="N321" s="2"/>
      <c r="O321" s="2"/>
      <c r="P321" s="2"/>
      <c r="Q321" s="2"/>
      <c r="R321" s="2"/>
      <c r="S321" s="2"/>
      <c r="T321" s="1"/>
    </row>
    <row r="322" spans="1:20" ht="12.6" customHeight="1" x14ac:dyDescent="0.2">
      <c r="A322" s="52" t="s">
        <v>77</v>
      </c>
      <c r="B322" s="53" t="s">
        <v>55</v>
      </c>
      <c r="C322" s="19"/>
      <c r="D322" s="19"/>
      <c r="E322" s="19"/>
      <c r="F322" s="19"/>
      <c r="G322" s="72"/>
      <c r="H322" s="19"/>
      <c r="I322" s="19"/>
      <c r="J322" s="19"/>
      <c r="K322" s="19"/>
      <c r="L322" s="72"/>
      <c r="M322" s="2"/>
      <c r="N322" s="2"/>
      <c r="O322" s="2"/>
      <c r="P322" s="2"/>
      <c r="Q322" s="2"/>
      <c r="R322" s="2"/>
      <c r="S322" s="2"/>
      <c r="T322" s="1"/>
    </row>
    <row r="323" spans="1:20" ht="12.6" customHeight="1" x14ac:dyDescent="0.2">
      <c r="A323" s="52" t="s">
        <v>78</v>
      </c>
      <c r="B323" s="53" t="s">
        <v>46</v>
      </c>
      <c r="C323" s="19"/>
      <c r="D323" s="19"/>
      <c r="E323" s="19"/>
      <c r="F323" s="19"/>
      <c r="G323" s="72"/>
      <c r="H323" s="19"/>
      <c r="I323" s="19"/>
      <c r="J323" s="19"/>
      <c r="K323" s="19"/>
      <c r="L323" s="72"/>
      <c r="M323" s="2"/>
      <c r="N323" s="2"/>
      <c r="O323" s="2"/>
      <c r="P323" s="2"/>
      <c r="Q323" s="2"/>
      <c r="R323" s="2"/>
      <c r="S323" s="2"/>
      <c r="T323" s="1"/>
    </row>
    <row r="324" spans="1:20" ht="12.6" customHeight="1" x14ac:dyDescent="0.2">
      <c r="A324" s="52" t="s">
        <v>79</v>
      </c>
      <c r="B324" s="53" t="s">
        <v>115</v>
      </c>
      <c r="C324" s="19"/>
      <c r="D324" s="19"/>
      <c r="E324" s="19"/>
      <c r="F324" s="19"/>
      <c r="G324" s="72"/>
      <c r="H324" s="19"/>
      <c r="I324" s="19"/>
      <c r="J324" s="19"/>
      <c r="K324" s="19"/>
      <c r="L324" s="72"/>
      <c r="M324" s="2"/>
      <c r="N324" s="2"/>
      <c r="O324" s="2"/>
      <c r="P324" s="2"/>
      <c r="Q324" s="2"/>
      <c r="R324" s="2"/>
      <c r="S324" s="2"/>
      <c r="T324" s="1"/>
    </row>
    <row r="325" spans="1:20" ht="12.6" customHeight="1" x14ac:dyDescent="0.2">
      <c r="A325" s="52" t="s">
        <v>80</v>
      </c>
      <c r="B325" s="53" t="s">
        <v>59</v>
      </c>
      <c r="C325" s="19"/>
      <c r="D325" s="19"/>
      <c r="E325" s="19"/>
      <c r="F325" s="19"/>
      <c r="G325" s="72"/>
      <c r="H325" s="19"/>
      <c r="I325" s="19"/>
      <c r="J325" s="19"/>
      <c r="K325" s="19"/>
      <c r="L325" s="72"/>
      <c r="M325" s="2"/>
      <c r="N325" s="2"/>
      <c r="O325" s="2"/>
      <c r="P325" s="2"/>
      <c r="Q325" s="2"/>
      <c r="R325" s="2"/>
      <c r="S325" s="2"/>
      <c r="T325" s="1"/>
    </row>
    <row r="326" spans="1:20" ht="12.6" customHeight="1" x14ac:dyDescent="0.2">
      <c r="A326" s="52" t="s">
        <v>81</v>
      </c>
      <c r="B326" s="53" t="s">
        <v>27</v>
      </c>
      <c r="C326" s="19"/>
      <c r="D326" s="19"/>
      <c r="E326" s="19"/>
      <c r="F326" s="19"/>
      <c r="G326" s="72"/>
      <c r="H326" s="19"/>
      <c r="I326" s="19"/>
      <c r="J326" s="19"/>
      <c r="K326" s="19"/>
      <c r="L326" s="72"/>
      <c r="M326" s="2"/>
      <c r="N326" s="2"/>
      <c r="O326" s="2"/>
      <c r="P326" s="2"/>
      <c r="Q326" s="2"/>
      <c r="R326" s="2"/>
      <c r="S326" s="2"/>
      <c r="T326" s="1"/>
    </row>
    <row r="327" spans="1:20" ht="12.6" customHeight="1" x14ac:dyDescent="0.2">
      <c r="A327" s="52" t="s">
        <v>136</v>
      </c>
      <c r="B327" s="53" t="s">
        <v>137</v>
      </c>
      <c r="C327" s="19"/>
      <c r="D327" s="19"/>
      <c r="E327" s="19"/>
      <c r="F327" s="19"/>
      <c r="G327" s="72"/>
      <c r="H327" s="19"/>
      <c r="I327" s="19"/>
      <c r="J327" s="19"/>
      <c r="K327" s="19"/>
      <c r="L327" s="72"/>
      <c r="M327" s="2"/>
      <c r="N327" s="2"/>
      <c r="O327" s="2"/>
      <c r="P327" s="2"/>
      <c r="Q327" s="2"/>
      <c r="R327" s="2"/>
      <c r="S327" s="2"/>
      <c r="T327" s="1"/>
    </row>
    <row r="328" spans="1:20" ht="12.6" customHeight="1" x14ac:dyDescent="0.2">
      <c r="A328" s="52" t="s">
        <v>82</v>
      </c>
      <c r="B328" s="53" t="s">
        <v>9</v>
      </c>
      <c r="C328" s="19"/>
      <c r="D328" s="19"/>
      <c r="E328" s="19"/>
      <c r="F328" s="19"/>
      <c r="G328" s="72"/>
      <c r="H328" s="19"/>
      <c r="I328" s="19"/>
      <c r="J328" s="19"/>
      <c r="K328" s="19"/>
      <c r="L328" s="72"/>
      <c r="M328" s="2"/>
      <c r="N328" s="2"/>
      <c r="O328" s="2"/>
      <c r="P328" s="2"/>
      <c r="Q328" s="2"/>
      <c r="R328" s="2"/>
      <c r="S328" s="2"/>
      <c r="T328" s="1"/>
    </row>
    <row r="329" spans="1:20" ht="12.6" customHeight="1" x14ac:dyDescent="0.2">
      <c r="A329" s="52" t="s">
        <v>83</v>
      </c>
      <c r="B329" s="53" t="s">
        <v>7</v>
      </c>
      <c r="C329" s="19"/>
      <c r="D329" s="19"/>
      <c r="E329" s="19"/>
      <c r="F329" s="19"/>
      <c r="G329" s="72"/>
      <c r="H329" s="19"/>
      <c r="I329" s="19"/>
      <c r="J329" s="19"/>
      <c r="K329" s="19"/>
      <c r="L329" s="72"/>
      <c r="M329" s="2"/>
      <c r="N329" s="2"/>
      <c r="O329" s="2"/>
      <c r="P329" s="2"/>
      <c r="Q329" s="2"/>
      <c r="R329" s="2"/>
      <c r="S329" s="2"/>
      <c r="T329" s="1"/>
    </row>
    <row r="330" spans="1:20" ht="12.6" customHeight="1" x14ac:dyDescent="0.2">
      <c r="A330" s="52" t="s">
        <v>84</v>
      </c>
      <c r="B330" s="58" t="s">
        <v>28</v>
      </c>
      <c r="C330" s="19"/>
      <c r="D330" s="19"/>
      <c r="E330" s="19"/>
      <c r="F330" s="19"/>
      <c r="G330" s="72"/>
      <c r="H330" s="19"/>
      <c r="I330" s="19"/>
      <c r="J330" s="19"/>
      <c r="K330" s="19"/>
      <c r="L330" s="72"/>
      <c r="M330" s="2"/>
      <c r="N330" s="2"/>
      <c r="O330" s="2"/>
      <c r="P330" s="2"/>
      <c r="Q330" s="2"/>
      <c r="R330" s="2"/>
      <c r="S330" s="2"/>
      <c r="T330" s="1"/>
    </row>
    <row r="331" spans="1:20" ht="12.6" customHeight="1" x14ac:dyDescent="0.2">
      <c r="A331" s="52" t="s">
        <v>131</v>
      </c>
      <c r="B331" s="58" t="s">
        <v>132</v>
      </c>
      <c r="C331" s="19"/>
      <c r="D331" s="19"/>
      <c r="E331" s="19"/>
      <c r="F331" s="19"/>
      <c r="G331" s="72"/>
      <c r="H331" s="19"/>
      <c r="I331" s="19"/>
      <c r="J331" s="19"/>
      <c r="K331" s="19"/>
      <c r="L331" s="72"/>
      <c r="M331" s="2"/>
      <c r="N331" s="2"/>
      <c r="O331" s="2"/>
      <c r="P331" s="2"/>
      <c r="Q331" s="2"/>
      <c r="R331" s="2"/>
      <c r="S331" s="2"/>
      <c r="T331" s="1"/>
    </row>
    <row r="332" spans="1:20" ht="12.6" customHeight="1" x14ac:dyDescent="0.2">
      <c r="A332" s="52" t="s">
        <v>133</v>
      </c>
      <c r="B332" s="58" t="s">
        <v>134</v>
      </c>
      <c r="C332" s="19"/>
      <c r="D332" s="19"/>
      <c r="E332" s="19"/>
      <c r="F332" s="19"/>
      <c r="G332" s="72"/>
      <c r="H332" s="19"/>
      <c r="I332" s="19"/>
      <c r="J332" s="19"/>
      <c r="K332" s="19"/>
      <c r="L332" s="72"/>
      <c r="M332" s="2"/>
      <c r="N332" s="2"/>
      <c r="O332" s="2"/>
      <c r="P332" s="2"/>
      <c r="Q332" s="2"/>
      <c r="R332" s="2"/>
      <c r="S332" s="2"/>
      <c r="T332" s="1"/>
    </row>
    <row r="333" spans="1:20" ht="12.6" customHeight="1" x14ac:dyDescent="0.2">
      <c r="A333" s="52" t="s">
        <v>85</v>
      </c>
      <c r="B333" s="58" t="s">
        <v>57</v>
      </c>
      <c r="C333" s="19"/>
      <c r="D333" s="19"/>
      <c r="E333" s="19"/>
      <c r="F333" s="19"/>
      <c r="G333" s="72"/>
      <c r="H333" s="19"/>
      <c r="I333" s="19"/>
      <c r="J333" s="19"/>
      <c r="K333" s="19"/>
      <c r="L333" s="72"/>
      <c r="M333" s="2"/>
      <c r="N333" s="2"/>
      <c r="O333" s="2"/>
      <c r="P333" s="2"/>
      <c r="Q333" s="2"/>
      <c r="R333" s="2"/>
      <c r="S333" s="2"/>
      <c r="T333" s="1"/>
    </row>
    <row r="334" spans="1:20" ht="12.6" customHeight="1" x14ac:dyDescent="0.2">
      <c r="A334" s="52" t="s">
        <v>86</v>
      </c>
      <c r="B334" s="58" t="s">
        <v>87</v>
      </c>
      <c r="C334" s="19"/>
      <c r="D334" s="19"/>
      <c r="E334" s="19"/>
      <c r="F334" s="19"/>
      <c r="G334" s="72"/>
      <c r="H334" s="19"/>
      <c r="I334" s="19"/>
      <c r="J334" s="19"/>
      <c r="K334" s="19"/>
      <c r="L334" s="72"/>
      <c r="M334" s="2"/>
      <c r="N334" s="2"/>
      <c r="O334" s="2"/>
      <c r="P334" s="2"/>
      <c r="Q334" s="2"/>
      <c r="R334" s="2"/>
      <c r="S334" s="2"/>
      <c r="T334" s="1"/>
    </row>
    <row r="335" spans="1:20" ht="12.6" customHeight="1" x14ac:dyDescent="0.2">
      <c r="A335" s="52" t="s">
        <v>105</v>
      </c>
      <c r="B335" s="58" t="s">
        <v>154</v>
      </c>
      <c r="C335" s="19"/>
      <c r="D335" s="19"/>
      <c r="E335" s="19"/>
      <c r="F335" s="19"/>
      <c r="G335" s="72"/>
      <c r="H335" s="19"/>
      <c r="I335" s="19"/>
      <c r="J335" s="19"/>
      <c r="K335" s="19"/>
      <c r="L335" s="72"/>
      <c r="M335" s="2"/>
      <c r="N335" s="2"/>
      <c r="O335" s="2"/>
      <c r="P335" s="2"/>
      <c r="Q335" s="2"/>
      <c r="R335" s="2"/>
      <c r="S335" s="2"/>
      <c r="T335" s="1"/>
    </row>
    <row r="336" spans="1:20" ht="12.6" customHeight="1" x14ac:dyDescent="0.2">
      <c r="A336" s="52" t="s">
        <v>129</v>
      </c>
      <c r="B336" s="58" t="s">
        <v>130</v>
      </c>
      <c r="C336" s="19"/>
      <c r="D336" s="19"/>
      <c r="E336" s="19"/>
      <c r="F336" s="19"/>
      <c r="G336" s="72"/>
      <c r="H336" s="19"/>
      <c r="I336" s="19"/>
      <c r="J336" s="19"/>
      <c r="K336" s="19"/>
      <c r="L336" s="72"/>
      <c r="M336" s="2"/>
      <c r="N336" s="2"/>
      <c r="O336" s="2"/>
      <c r="P336" s="2"/>
      <c r="Q336" s="2"/>
      <c r="R336" s="2"/>
      <c r="S336" s="2"/>
      <c r="T336" s="1"/>
    </row>
    <row r="337" spans="1:20" ht="12.6" customHeight="1" x14ac:dyDescent="0.2">
      <c r="A337" s="51" t="s">
        <v>89</v>
      </c>
      <c r="B337" s="53" t="s">
        <v>31</v>
      </c>
      <c r="C337" s="19"/>
      <c r="D337" s="19"/>
      <c r="E337" s="19"/>
      <c r="F337" s="19"/>
      <c r="G337" s="72"/>
      <c r="H337" s="19"/>
      <c r="I337" s="19"/>
      <c r="J337" s="19"/>
      <c r="K337" s="19"/>
      <c r="L337" s="72"/>
      <c r="M337" s="2"/>
      <c r="N337" s="2"/>
      <c r="O337" s="2"/>
      <c r="P337" s="2"/>
      <c r="Q337" s="2"/>
      <c r="R337" s="2"/>
      <c r="S337" s="2"/>
      <c r="T337" s="1"/>
    </row>
    <row r="338" spans="1:20" ht="12.6" customHeight="1" x14ac:dyDescent="0.2">
      <c r="A338" s="51" t="s">
        <v>90</v>
      </c>
      <c r="B338" s="53" t="s">
        <v>91</v>
      </c>
      <c r="C338" s="19"/>
      <c r="D338" s="19"/>
      <c r="E338" s="19"/>
      <c r="F338" s="19"/>
      <c r="G338" s="72"/>
      <c r="H338" s="19"/>
      <c r="I338" s="19"/>
      <c r="J338" s="19"/>
      <c r="K338" s="19"/>
      <c r="L338" s="72"/>
      <c r="M338" s="2"/>
      <c r="N338" s="2"/>
      <c r="O338" s="2"/>
      <c r="P338" s="2"/>
      <c r="Q338" s="2"/>
      <c r="R338" s="2"/>
      <c r="S338" s="2"/>
      <c r="T338" s="1"/>
    </row>
    <row r="339" spans="1:20" ht="12.6" customHeight="1" x14ac:dyDescent="0.2">
      <c r="A339" s="51" t="s">
        <v>92</v>
      </c>
      <c r="B339" s="53" t="s">
        <v>58</v>
      </c>
      <c r="C339" s="19"/>
      <c r="D339" s="19"/>
      <c r="E339" s="19"/>
      <c r="F339" s="19"/>
      <c r="G339" s="72"/>
      <c r="H339" s="19"/>
      <c r="I339" s="19"/>
      <c r="J339" s="19"/>
      <c r="K339" s="19"/>
      <c r="L339" s="72"/>
      <c r="M339" s="2"/>
      <c r="N339" s="2"/>
      <c r="O339" s="2"/>
      <c r="P339" s="2"/>
      <c r="Q339" s="2"/>
      <c r="R339" s="2"/>
      <c r="S339" s="2"/>
      <c r="T339" s="1"/>
    </row>
    <row r="340" spans="1:20" ht="12.6" customHeight="1" x14ac:dyDescent="0.2">
      <c r="A340" s="51" t="s">
        <v>93</v>
      </c>
      <c r="B340" s="53" t="s">
        <v>52</v>
      </c>
      <c r="C340" s="19"/>
      <c r="D340" s="19"/>
      <c r="E340" s="19"/>
      <c r="F340" s="19"/>
      <c r="G340" s="72"/>
      <c r="H340" s="19"/>
      <c r="I340" s="19"/>
      <c r="J340" s="19"/>
      <c r="K340" s="19"/>
      <c r="L340" s="72"/>
      <c r="M340" s="2"/>
      <c r="N340" s="2"/>
      <c r="O340" s="2"/>
      <c r="P340" s="2"/>
      <c r="Q340" s="2"/>
      <c r="R340" s="2"/>
      <c r="S340" s="2"/>
      <c r="T340" s="1"/>
    </row>
    <row r="341" spans="1:20" ht="12.6" customHeight="1" x14ac:dyDescent="0.2">
      <c r="A341" s="51" t="s">
        <v>94</v>
      </c>
      <c r="B341" s="53" t="s">
        <v>116</v>
      </c>
      <c r="C341" s="19"/>
      <c r="D341" s="19"/>
      <c r="E341" s="19"/>
      <c r="F341" s="19"/>
      <c r="G341" s="72"/>
      <c r="H341" s="19"/>
      <c r="I341" s="19"/>
      <c r="J341" s="19"/>
      <c r="K341" s="19"/>
      <c r="L341" s="72"/>
      <c r="M341" s="2"/>
      <c r="N341" s="2"/>
      <c r="O341" s="2"/>
      <c r="P341" s="2"/>
      <c r="Q341" s="2"/>
      <c r="R341" s="2"/>
      <c r="S341" s="2"/>
      <c r="T341" s="1"/>
    </row>
    <row r="342" spans="1:20" ht="12.6" customHeight="1" x14ac:dyDescent="0.2">
      <c r="A342" s="51" t="s">
        <v>95</v>
      </c>
      <c r="B342" s="53" t="s">
        <v>51</v>
      </c>
      <c r="C342" s="19"/>
      <c r="D342" s="19"/>
      <c r="E342" s="19"/>
      <c r="F342" s="19"/>
      <c r="G342" s="72"/>
      <c r="H342" s="19"/>
      <c r="I342" s="19"/>
      <c r="J342" s="19"/>
      <c r="K342" s="19"/>
      <c r="L342" s="72"/>
      <c r="M342" s="2"/>
      <c r="N342" s="2"/>
      <c r="O342" s="2"/>
      <c r="P342" s="2"/>
      <c r="Q342" s="2"/>
      <c r="R342" s="2"/>
      <c r="S342" s="2"/>
      <c r="T342" s="1"/>
    </row>
    <row r="343" spans="1:20" ht="12.6" customHeight="1" x14ac:dyDescent="0.2">
      <c r="A343" s="51" t="s">
        <v>96</v>
      </c>
      <c r="B343" s="53" t="s">
        <v>117</v>
      </c>
      <c r="C343" s="19"/>
      <c r="D343" s="19"/>
      <c r="E343" s="19"/>
      <c r="F343" s="19"/>
      <c r="G343" s="72"/>
      <c r="H343" s="19"/>
      <c r="I343" s="19"/>
      <c r="J343" s="19"/>
      <c r="K343" s="19"/>
      <c r="L343" s="72"/>
      <c r="M343" s="2"/>
      <c r="N343" s="2"/>
      <c r="O343" s="2"/>
      <c r="P343" s="2"/>
      <c r="Q343" s="2"/>
      <c r="R343" s="2"/>
      <c r="S343" s="2"/>
      <c r="T343" s="1"/>
    </row>
    <row r="344" spans="1:20" ht="12.6" customHeight="1" x14ac:dyDescent="0.2">
      <c r="A344" s="51" t="s">
        <v>118</v>
      </c>
      <c r="B344" s="53" t="s">
        <v>119</v>
      </c>
      <c r="C344" s="19"/>
      <c r="D344" s="19"/>
      <c r="E344" s="19"/>
      <c r="F344" s="19"/>
      <c r="G344" s="72"/>
      <c r="H344" s="19"/>
      <c r="I344" s="19"/>
      <c r="J344" s="19"/>
      <c r="K344" s="19"/>
      <c r="L344" s="72"/>
      <c r="M344" s="2"/>
      <c r="N344" s="2"/>
      <c r="O344" s="2"/>
      <c r="P344" s="2"/>
      <c r="Q344" s="2"/>
      <c r="R344" s="2"/>
      <c r="S344" s="2"/>
      <c r="T344" s="1"/>
    </row>
    <row r="345" spans="1:20" ht="12.6" customHeight="1" x14ac:dyDescent="0.2">
      <c r="A345" s="51" t="s">
        <v>145</v>
      </c>
      <c r="B345" s="53" t="s">
        <v>146</v>
      </c>
      <c r="C345" s="19"/>
      <c r="D345" s="19"/>
      <c r="E345" s="19"/>
      <c r="F345" s="19"/>
      <c r="G345" s="72"/>
      <c r="H345" s="19"/>
      <c r="I345" s="19"/>
      <c r="J345" s="19"/>
      <c r="K345" s="19"/>
      <c r="L345" s="72"/>
      <c r="M345" s="2"/>
      <c r="N345" s="2"/>
      <c r="O345" s="2"/>
      <c r="P345" s="2"/>
      <c r="Q345" s="2"/>
      <c r="R345" s="2"/>
      <c r="S345" s="2"/>
      <c r="T345" s="1"/>
    </row>
    <row r="346" spans="1:20" ht="12.6" customHeight="1" x14ac:dyDescent="0.2">
      <c r="A346" s="51" t="s">
        <v>97</v>
      </c>
      <c r="B346" s="53" t="s">
        <v>98</v>
      </c>
      <c r="C346" s="19"/>
      <c r="D346" s="19"/>
      <c r="E346" s="19"/>
      <c r="F346" s="19"/>
      <c r="G346" s="72"/>
      <c r="H346" s="19"/>
      <c r="I346" s="19"/>
      <c r="J346" s="19"/>
      <c r="K346" s="19"/>
      <c r="L346" s="72"/>
      <c r="M346" s="2"/>
      <c r="N346" s="2"/>
      <c r="O346" s="2"/>
      <c r="P346" s="2"/>
      <c r="Q346" s="2"/>
      <c r="R346" s="2"/>
      <c r="S346" s="2"/>
      <c r="T346" s="1"/>
    </row>
    <row r="347" spans="1:20" ht="12.6" customHeight="1" x14ac:dyDescent="0.2">
      <c r="A347" s="51" t="s">
        <v>99</v>
      </c>
      <c r="B347" s="53" t="s">
        <v>100</v>
      </c>
      <c r="C347" s="19"/>
      <c r="D347" s="19"/>
      <c r="E347" s="19"/>
      <c r="F347" s="19"/>
      <c r="G347" s="72"/>
      <c r="H347" s="19"/>
      <c r="I347" s="19"/>
      <c r="J347" s="19"/>
      <c r="K347" s="19"/>
      <c r="L347" s="72"/>
      <c r="M347" s="2"/>
      <c r="N347" s="2"/>
      <c r="O347" s="2"/>
      <c r="P347" s="2"/>
      <c r="Q347" s="2"/>
      <c r="R347" s="2"/>
      <c r="S347" s="2"/>
      <c r="T347" s="1"/>
    </row>
    <row r="348" spans="1:20" ht="12.6" customHeight="1" x14ac:dyDescent="0.2">
      <c r="A348" s="51" t="s">
        <v>120</v>
      </c>
      <c r="B348" s="53" t="s">
        <v>121</v>
      </c>
      <c r="C348" s="19"/>
      <c r="D348" s="19"/>
      <c r="E348" s="19"/>
      <c r="F348" s="19"/>
      <c r="G348" s="72"/>
      <c r="H348" s="19"/>
      <c r="I348" s="19"/>
      <c r="J348" s="19"/>
      <c r="K348" s="19"/>
      <c r="L348" s="72"/>
      <c r="M348" s="2"/>
      <c r="N348" s="2"/>
      <c r="O348" s="2"/>
      <c r="P348" s="2"/>
      <c r="Q348" s="2"/>
      <c r="R348" s="2"/>
      <c r="S348" s="2"/>
      <c r="T348" s="1"/>
    </row>
    <row r="349" spans="1:20" ht="12.6" customHeight="1" x14ac:dyDescent="0.2">
      <c r="A349" s="59" t="s">
        <v>122</v>
      </c>
      <c r="B349" s="60" t="s">
        <v>123</v>
      </c>
      <c r="C349" s="19"/>
      <c r="D349" s="19"/>
      <c r="E349" s="19"/>
      <c r="F349" s="19"/>
      <c r="G349" s="72"/>
      <c r="H349" s="19"/>
      <c r="I349" s="19"/>
      <c r="J349" s="19"/>
      <c r="K349" s="19"/>
      <c r="L349" s="72"/>
      <c r="M349" s="2"/>
      <c r="N349" s="2"/>
      <c r="O349" s="2"/>
      <c r="P349" s="2"/>
      <c r="Q349" s="2"/>
      <c r="R349" s="2"/>
      <c r="S349" s="2"/>
      <c r="T349" s="1"/>
    </row>
    <row r="350" spans="1:20" ht="12.6" customHeight="1" x14ac:dyDescent="0.2">
      <c r="A350" s="51" t="s">
        <v>124</v>
      </c>
      <c r="B350" s="53" t="s">
        <v>125</v>
      </c>
      <c r="C350" s="19"/>
      <c r="D350" s="19"/>
      <c r="E350" s="19"/>
      <c r="F350" s="19"/>
      <c r="G350" s="72"/>
      <c r="H350" s="19"/>
      <c r="I350" s="19"/>
      <c r="J350" s="19"/>
      <c r="K350" s="19"/>
      <c r="L350" s="72"/>
      <c r="M350" s="2"/>
      <c r="N350" s="2"/>
      <c r="O350" s="2"/>
      <c r="P350" s="2"/>
      <c r="Q350" s="2"/>
      <c r="R350" s="2"/>
      <c r="S350" s="2"/>
      <c r="T350" s="1"/>
    </row>
    <row r="351" spans="1:20" ht="12.6" customHeight="1" x14ac:dyDescent="0.2">
      <c r="A351" s="51" t="s">
        <v>170</v>
      </c>
      <c r="B351" s="53" t="s">
        <v>165</v>
      </c>
      <c r="C351" s="19"/>
      <c r="D351" s="19"/>
      <c r="E351" s="19"/>
      <c r="F351" s="19"/>
      <c r="G351" s="72"/>
      <c r="H351" s="19"/>
      <c r="I351" s="19"/>
      <c r="J351" s="19"/>
      <c r="K351" s="19"/>
      <c r="L351" s="72"/>
      <c r="M351" s="2"/>
      <c r="N351" s="2"/>
      <c r="O351" s="2"/>
      <c r="P351" s="2"/>
      <c r="Q351" s="2"/>
      <c r="R351" s="2"/>
      <c r="S351" s="2"/>
      <c r="T351" s="1"/>
    </row>
    <row r="352" spans="1:20" ht="12.6" customHeight="1" x14ac:dyDescent="0.2">
      <c r="A352" s="51" t="s">
        <v>126</v>
      </c>
      <c r="B352" s="53" t="s">
        <v>127</v>
      </c>
      <c r="C352" s="19"/>
      <c r="D352" s="19"/>
      <c r="E352" s="19"/>
      <c r="F352" s="19"/>
      <c r="G352" s="72"/>
      <c r="H352" s="19"/>
      <c r="I352" s="19"/>
      <c r="J352" s="19"/>
      <c r="K352" s="19"/>
      <c r="L352" s="72"/>
      <c r="M352" s="2"/>
      <c r="N352" s="2"/>
      <c r="O352" s="2"/>
      <c r="P352" s="2"/>
      <c r="Q352" s="2"/>
      <c r="R352" s="2"/>
      <c r="S352" s="2"/>
      <c r="T352" s="1"/>
    </row>
    <row r="353" spans="1:20" ht="12.6" customHeight="1" x14ac:dyDescent="0.2">
      <c r="A353" s="51" t="s">
        <v>140</v>
      </c>
      <c r="B353" s="53" t="s">
        <v>141</v>
      </c>
      <c r="C353" s="19"/>
      <c r="D353" s="19"/>
      <c r="E353" s="19"/>
      <c r="F353" s="19"/>
      <c r="G353" s="72"/>
      <c r="H353" s="19"/>
      <c r="I353" s="19"/>
      <c r="J353" s="19"/>
      <c r="K353" s="19"/>
      <c r="L353" s="72"/>
      <c r="M353" s="2"/>
      <c r="N353" s="2"/>
      <c r="O353" s="2"/>
      <c r="P353" s="2"/>
      <c r="Q353" s="2"/>
      <c r="R353" s="2"/>
      <c r="S353" s="2"/>
      <c r="T353" s="1"/>
    </row>
    <row r="354" spans="1:20" ht="12.6" customHeight="1" x14ac:dyDescent="0.2">
      <c r="A354" s="51" t="s">
        <v>101</v>
      </c>
      <c r="B354" s="53" t="s">
        <v>49</v>
      </c>
      <c r="C354" s="19"/>
      <c r="D354" s="19"/>
      <c r="E354" s="19"/>
      <c r="F354" s="19"/>
      <c r="G354" s="72"/>
      <c r="H354" s="19"/>
      <c r="I354" s="19"/>
      <c r="J354" s="19"/>
      <c r="K354" s="19"/>
      <c r="L354" s="72"/>
      <c r="M354" s="2"/>
      <c r="N354" s="2"/>
      <c r="O354" s="2"/>
      <c r="P354" s="2"/>
      <c r="Q354" s="2"/>
      <c r="R354" s="2"/>
      <c r="S354" s="2"/>
      <c r="T354" s="1"/>
    </row>
    <row r="355" spans="1:20" ht="12.6" customHeight="1" x14ac:dyDescent="0.2">
      <c r="A355" s="51" t="s">
        <v>102</v>
      </c>
      <c r="B355" s="53" t="s">
        <v>33</v>
      </c>
      <c r="C355" s="19"/>
      <c r="D355" s="19"/>
      <c r="E355" s="19"/>
      <c r="F355" s="19"/>
      <c r="G355" s="72"/>
      <c r="H355" s="19"/>
      <c r="I355" s="19"/>
      <c r="J355" s="19"/>
      <c r="K355" s="19"/>
      <c r="L355" s="72"/>
      <c r="M355" s="2"/>
      <c r="N355" s="2"/>
      <c r="O355" s="2"/>
      <c r="P355" s="2"/>
      <c r="Q355" s="2"/>
      <c r="R355" s="2"/>
      <c r="S355" s="2"/>
      <c r="T355" s="1"/>
    </row>
    <row r="356" spans="1:20" ht="12.6" customHeight="1" x14ac:dyDescent="0.2">
      <c r="A356" s="51" t="s">
        <v>103</v>
      </c>
      <c r="B356" s="53" t="s">
        <v>56</v>
      </c>
      <c r="C356" s="19">
        <v>1317596</v>
      </c>
      <c r="D356" s="19">
        <v>3459807</v>
      </c>
      <c r="E356" s="19">
        <v>251930</v>
      </c>
      <c r="F356" s="19">
        <f>SUM(D356:E356)</f>
        <v>3711737</v>
      </c>
      <c r="G356" s="72">
        <v>3711736</v>
      </c>
      <c r="H356" s="19"/>
      <c r="I356" s="19"/>
      <c r="J356" s="19"/>
      <c r="K356" s="19"/>
      <c r="L356" s="72"/>
      <c r="M356" s="2"/>
      <c r="N356" s="2"/>
      <c r="O356" s="2"/>
      <c r="P356" s="2"/>
      <c r="Q356" s="2"/>
      <c r="R356" s="2"/>
      <c r="S356" s="2"/>
      <c r="T356" s="1"/>
    </row>
    <row r="357" spans="1:20" ht="12.6" customHeight="1" x14ac:dyDescent="0.2">
      <c r="A357" s="51"/>
      <c r="B357" s="53" t="s">
        <v>47</v>
      </c>
      <c r="C357" s="19"/>
      <c r="D357" s="19"/>
      <c r="E357" s="58" t="s">
        <v>151</v>
      </c>
      <c r="F357" s="19"/>
      <c r="G357" s="72"/>
      <c r="H357" s="19"/>
      <c r="I357" s="19"/>
      <c r="J357" s="19"/>
      <c r="K357" s="19"/>
      <c r="L357" s="72"/>
      <c r="M357" s="2"/>
      <c r="N357" s="2"/>
      <c r="O357" s="2"/>
      <c r="P357" s="2"/>
      <c r="Q357" s="2"/>
      <c r="R357" s="2"/>
      <c r="S357" s="2"/>
      <c r="T357" s="1"/>
    </row>
    <row r="358" spans="1:20" ht="12.6" customHeight="1" x14ac:dyDescent="0.2">
      <c r="A358" s="51"/>
      <c r="B358" s="57" t="s">
        <v>21</v>
      </c>
      <c r="C358" s="19"/>
      <c r="D358" s="19"/>
      <c r="E358" s="19"/>
      <c r="F358" s="19"/>
      <c r="G358" s="72"/>
      <c r="H358" s="19"/>
      <c r="I358" s="19"/>
      <c r="J358" s="19"/>
      <c r="K358" s="19"/>
      <c r="L358" s="72"/>
      <c r="M358" s="2"/>
      <c r="N358" s="2"/>
      <c r="O358" s="2"/>
      <c r="P358" s="2"/>
      <c r="Q358" s="2"/>
      <c r="R358" s="2"/>
      <c r="S358" s="2"/>
      <c r="T358" s="1"/>
    </row>
    <row r="359" spans="1:20" ht="12.6" customHeight="1" x14ac:dyDescent="0.2">
      <c r="A359" s="51"/>
      <c r="B359" s="61" t="s">
        <v>18</v>
      </c>
      <c r="C359" s="19"/>
      <c r="D359" s="19"/>
      <c r="E359" s="19"/>
      <c r="F359" s="19"/>
      <c r="G359" s="72"/>
      <c r="H359" s="19"/>
      <c r="I359" s="19"/>
      <c r="J359" s="19"/>
      <c r="K359" s="19"/>
      <c r="L359" s="72"/>
      <c r="M359" s="2"/>
      <c r="N359" s="2"/>
      <c r="O359" s="2"/>
      <c r="P359" s="2"/>
      <c r="Q359" s="2"/>
      <c r="R359" s="2"/>
      <c r="S359" s="2"/>
      <c r="T359" s="1"/>
    </row>
    <row r="360" spans="1:20" ht="12.6" customHeight="1" x14ac:dyDescent="0.2">
      <c r="A360" s="51"/>
      <c r="B360" s="62" t="s">
        <v>19</v>
      </c>
      <c r="C360" s="54"/>
      <c r="D360" s="54"/>
      <c r="E360" s="54"/>
      <c r="F360" s="54"/>
      <c r="G360" s="72"/>
      <c r="H360" s="54"/>
      <c r="I360" s="54"/>
      <c r="J360" s="54"/>
      <c r="K360" s="54"/>
      <c r="L360" s="72"/>
      <c r="M360" s="2"/>
      <c r="N360" s="2"/>
      <c r="O360" s="2"/>
      <c r="P360" s="2"/>
      <c r="Q360" s="2"/>
      <c r="R360" s="2"/>
      <c r="S360" s="2"/>
      <c r="T360" s="1"/>
    </row>
    <row r="361" spans="1:20" ht="12.6" customHeight="1" x14ac:dyDescent="0.2">
      <c r="A361" s="51"/>
      <c r="B361" s="62" t="s">
        <v>48</v>
      </c>
      <c r="C361" s="19"/>
      <c r="D361" s="19"/>
      <c r="E361" s="19"/>
      <c r="F361" s="19"/>
      <c r="G361" s="72"/>
      <c r="H361" s="19"/>
      <c r="I361" s="19"/>
      <c r="J361" s="19"/>
      <c r="K361" s="19"/>
      <c r="L361" s="72"/>
      <c r="M361" s="2"/>
      <c r="N361" s="2"/>
      <c r="O361" s="2"/>
      <c r="P361" s="2"/>
      <c r="Q361" s="2"/>
      <c r="R361" s="2"/>
      <c r="S361" s="2"/>
      <c r="T361" s="1"/>
    </row>
    <row r="362" spans="1:20" ht="12.6" customHeight="1" x14ac:dyDescent="0.2">
      <c r="A362" s="51"/>
      <c r="B362" s="62" t="s">
        <v>142</v>
      </c>
      <c r="C362" s="19"/>
      <c r="D362" s="19"/>
      <c r="E362" s="19"/>
      <c r="F362" s="19"/>
      <c r="G362" s="72"/>
      <c r="H362" s="19"/>
      <c r="I362" s="19"/>
      <c r="J362" s="19"/>
      <c r="K362" s="19"/>
      <c r="L362" s="72"/>
      <c r="M362" s="2"/>
      <c r="N362" s="2"/>
      <c r="O362" s="2"/>
      <c r="P362" s="2"/>
      <c r="Q362" s="2"/>
      <c r="R362" s="2"/>
      <c r="S362" s="2"/>
      <c r="T362" s="1"/>
    </row>
    <row r="363" spans="1:20" ht="12" customHeight="1" x14ac:dyDescent="0.2">
      <c r="A363" s="51"/>
      <c r="B363" s="53" t="s">
        <v>20</v>
      </c>
      <c r="C363" s="19"/>
      <c r="D363" s="19"/>
      <c r="E363" s="19"/>
      <c r="F363" s="19"/>
      <c r="G363" s="72"/>
      <c r="H363" s="19"/>
      <c r="I363" s="19"/>
      <c r="J363" s="19"/>
      <c r="K363" s="19"/>
      <c r="L363" s="72"/>
      <c r="M363" s="2"/>
      <c r="N363" s="2"/>
      <c r="O363" s="2"/>
      <c r="P363" s="2"/>
      <c r="Q363" s="2"/>
      <c r="R363" s="2"/>
      <c r="S363" s="2"/>
      <c r="T363" s="1"/>
    </row>
    <row r="364" spans="1:20" ht="12" customHeight="1" x14ac:dyDescent="0.2">
      <c r="A364" s="51"/>
      <c r="B364" s="62" t="s">
        <v>128</v>
      </c>
      <c r="C364" s="19"/>
      <c r="D364" s="19"/>
      <c r="E364" s="19"/>
      <c r="F364" s="19"/>
      <c r="G364" s="72"/>
      <c r="H364" s="19">
        <v>856458</v>
      </c>
      <c r="I364" s="19">
        <v>654455</v>
      </c>
      <c r="J364" s="19">
        <v>-532085</v>
      </c>
      <c r="K364" s="19">
        <f>SUM(I364:J364)</f>
        <v>122370</v>
      </c>
      <c r="L364" s="72">
        <v>0</v>
      </c>
      <c r="M364" s="2"/>
      <c r="N364" s="2"/>
      <c r="O364" s="2"/>
      <c r="P364" s="2"/>
      <c r="Q364" s="2"/>
      <c r="R364" s="2"/>
      <c r="S364" s="2"/>
      <c r="T364" s="1"/>
    </row>
    <row r="365" spans="1:20" ht="17.25" customHeight="1" x14ac:dyDescent="0.2">
      <c r="A365" s="109" t="s">
        <v>14</v>
      </c>
      <c r="B365" s="110"/>
      <c r="C365" s="39">
        <f t="shared" ref="C365:L365" si="44">SUM(C303:C364)</f>
        <v>1381740</v>
      </c>
      <c r="D365" s="39">
        <f t="shared" si="44"/>
        <v>3809830</v>
      </c>
      <c r="E365" s="39">
        <f t="shared" si="44"/>
        <v>415666</v>
      </c>
      <c r="F365" s="39">
        <f t="shared" si="44"/>
        <v>4225496</v>
      </c>
      <c r="G365" s="78">
        <f t="shared" si="44"/>
        <v>4225494</v>
      </c>
      <c r="H365" s="39">
        <f t="shared" si="44"/>
        <v>856458</v>
      </c>
      <c r="I365" s="39">
        <f t="shared" si="44"/>
        <v>654455</v>
      </c>
      <c r="J365" s="39">
        <f t="shared" si="44"/>
        <v>-532085</v>
      </c>
      <c r="K365" s="39">
        <f t="shared" si="44"/>
        <v>122370</v>
      </c>
      <c r="L365" s="78">
        <f t="shared" si="44"/>
        <v>0</v>
      </c>
      <c r="M365" s="33"/>
      <c r="N365" s="33"/>
      <c r="O365" s="33"/>
      <c r="P365" s="33"/>
      <c r="Q365" s="33"/>
      <c r="R365" s="33"/>
      <c r="S365" s="33"/>
      <c r="T365" s="1"/>
    </row>
    <row r="366" spans="1:20" ht="17.25" customHeight="1" x14ac:dyDescent="0.2">
      <c r="A366" s="107" t="s">
        <v>13</v>
      </c>
      <c r="B366" s="108"/>
      <c r="C366" s="39"/>
      <c r="D366" s="39"/>
      <c r="E366" s="39"/>
      <c r="F366" s="39"/>
      <c r="G366" s="78"/>
      <c r="H366" s="39"/>
      <c r="I366" s="39"/>
      <c r="J366" s="39"/>
      <c r="K366" s="39"/>
      <c r="L366" s="75"/>
      <c r="M366" s="2"/>
      <c r="N366" s="2"/>
      <c r="O366" s="2"/>
      <c r="P366" s="2"/>
      <c r="Q366" s="2"/>
      <c r="R366" s="2"/>
      <c r="S366" s="2"/>
      <c r="T366" s="1"/>
    </row>
    <row r="367" spans="1:20" ht="12.6" customHeight="1" x14ac:dyDescent="0.2">
      <c r="A367" s="52" t="s">
        <v>61</v>
      </c>
      <c r="B367" s="56" t="s">
        <v>32</v>
      </c>
      <c r="C367" s="40"/>
      <c r="D367" s="40"/>
      <c r="E367" s="40"/>
      <c r="F367" s="40"/>
      <c r="G367" s="83"/>
      <c r="H367" s="40"/>
      <c r="I367" s="40"/>
      <c r="J367" s="40"/>
      <c r="K367" s="19"/>
      <c r="L367" s="72"/>
      <c r="M367" s="2"/>
      <c r="N367" s="2"/>
      <c r="O367" s="2"/>
      <c r="P367" s="2"/>
      <c r="Q367" s="2"/>
      <c r="R367" s="2"/>
      <c r="S367" s="2"/>
      <c r="T367" s="1"/>
    </row>
    <row r="368" spans="1:20" ht="12.6" customHeight="1" x14ac:dyDescent="0.2">
      <c r="A368" s="52" t="s">
        <v>64</v>
      </c>
      <c r="B368" s="53" t="s">
        <v>8</v>
      </c>
      <c r="C368" s="40"/>
      <c r="D368" s="40"/>
      <c r="E368" s="40"/>
      <c r="F368" s="40"/>
      <c r="G368" s="83"/>
      <c r="H368" s="40"/>
      <c r="I368" s="40"/>
      <c r="J368" s="40"/>
      <c r="K368" s="19"/>
      <c r="L368" s="72"/>
      <c r="M368" s="2"/>
      <c r="N368" s="2"/>
      <c r="O368" s="2"/>
      <c r="P368" s="2"/>
      <c r="Q368" s="2"/>
      <c r="R368" s="2"/>
      <c r="S368" s="2"/>
      <c r="T368" s="1"/>
    </row>
    <row r="369" spans="1:20" ht="12.6" customHeight="1" x14ac:dyDescent="0.2">
      <c r="A369" s="52" t="s">
        <v>110</v>
      </c>
      <c r="B369" s="53" t="s">
        <v>111</v>
      </c>
      <c r="C369" s="40"/>
      <c r="D369" s="40"/>
      <c r="E369" s="40"/>
      <c r="F369" s="40"/>
      <c r="G369" s="83"/>
      <c r="H369" s="40"/>
      <c r="I369" s="40"/>
      <c r="J369" s="40"/>
      <c r="K369" s="19"/>
      <c r="L369" s="72"/>
      <c r="M369" s="2"/>
      <c r="N369" s="2"/>
      <c r="O369" s="2"/>
      <c r="P369" s="2"/>
      <c r="Q369" s="2"/>
      <c r="R369" s="2"/>
      <c r="S369" s="2"/>
      <c r="T369" s="1"/>
    </row>
    <row r="370" spans="1:20" ht="12.6" customHeight="1" x14ac:dyDescent="0.2">
      <c r="A370" s="52" t="s">
        <v>79</v>
      </c>
      <c r="B370" s="53" t="s">
        <v>115</v>
      </c>
      <c r="C370" s="40"/>
      <c r="D370" s="40"/>
      <c r="E370" s="40"/>
      <c r="F370" s="40"/>
      <c r="G370" s="83"/>
      <c r="H370" s="40"/>
      <c r="I370" s="40"/>
      <c r="J370" s="40"/>
      <c r="K370" s="19"/>
      <c r="L370" s="72"/>
      <c r="M370" s="2"/>
      <c r="N370" s="2"/>
      <c r="O370" s="2"/>
      <c r="P370" s="2"/>
      <c r="Q370" s="2"/>
      <c r="R370" s="2"/>
      <c r="S370" s="2"/>
      <c r="T370" s="1"/>
    </row>
    <row r="371" spans="1:20" ht="12.6" customHeight="1" x14ac:dyDescent="0.2">
      <c r="A371" s="52" t="s">
        <v>84</v>
      </c>
      <c r="B371" s="58" t="s">
        <v>28</v>
      </c>
      <c r="C371" s="40"/>
      <c r="D371" s="40"/>
      <c r="E371" s="40"/>
      <c r="F371" s="40"/>
      <c r="G371" s="83"/>
      <c r="H371" s="40"/>
      <c r="I371" s="40"/>
      <c r="J371" s="40"/>
      <c r="K371" s="19"/>
      <c r="L371" s="72"/>
      <c r="M371" s="2"/>
      <c r="N371" s="2"/>
      <c r="O371" s="2"/>
      <c r="P371" s="2"/>
      <c r="Q371" s="2"/>
      <c r="R371" s="2"/>
      <c r="S371" s="2"/>
      <c r="T371" s="1"/>
    </row>
    <row r="372" spans="1:20" ht="12.6" customHeight="1" x14ac:dyDescent="0.2">
      <c r="A372" s="52" t="s">
        <v>131</v>
      </c>
      <c r="B372" s="58" t="s">
        <v>132</v>
      </c>
      <c r="C372" s="40"/>
      <c r="D372" s="40"/>
      <c r="E372" s="40"/>
      <c r="F372" s="40"/>
      <c r="G372" s="83"/>
      <c r="H372" s="40"/>
      <c r="I372" s="40"/>
      <c r="J372" s="40"/>
      <c r="K372" s="19"/>
      <c r="L372" s="72"/>
      <c r="M372" s="2"/>
      <c r="N372" s="2"/>
      <c r="O372" s="2"/>
      <c r="P372" s="2"/>
      <c r="Q372" s="2"/>
      <c r="R372" s="2"/>
      <c r="S372" s="2"/>
      <c r="T372" s="1"/>
    </row>
    <row r="373" spans="1:20" ht="12.6" customHeight="1" x14ac:dyDescent="0.2">
      <c r="A373" s="52" t="s">
        <v>85</v>
      </c>
      <c r="B373" s="58" t="s">
        <v>57</v>
      </c>
      <c r="C373" s="40"/>
      <c r="D373" s="40"/>
      <c r="E373" s="40"/>
      <c r="F373" s="40"/>
      <c r="G373" s="83"/>
      <c r="H373" s="40"/>
      <c r="I373" s="40"/>
      <c r="J373" s="40"/>
      <c r="K373" s="19"/>
      <c r="L373" s="72"/>
      <c r="M373" s="2"/>
      <c r="N373" s="2"/>
      <c r="O373" s="2"/>
      <c r="P373" s="2"/>
      <c r="Q373" s="2"/>
      <c r="R373" s="2"/>
      <c r="S373" s="2"/>
      <c r="T373" s="1"/>
    </row>
    <row r="374" spans="1:20" ht="12.6" customHeight="1" x14ac:dyDescent="0.2">
      <c r="A374" s="52" t="s">
        <v>104</v>
      </c>
      <c r="B374" s="58" t="s">
        <v>135</v>
      </c>
      <c r="C374" s="40"/>
      <c r="D374" s="40"/>
      <c r="E374" s="40"/>
      <c r="F374" s="40"/>
      <c r="G374" s="83"/>
      <c r="H374" s="40"/>
      <c r="I374" s="40"/>
      <c r="J374" s="40"/>
      <c r="K374" s="19"/>
      <c r="L374" s="72"/>
      <c r="M374" s="2"/>
      <c r="N374" s="2"/>
      <c r="O374" s="2"/>
      <c r="P374" s="2"/>
      <c r="Q374" s="2"/>
      <c r="R374" s="2"/>
      <c r="S374" s="2"/>
      <c r="T374" s="1"/>
    </row>
    <row r="375" spans="1:20" ht="12.6" customHeight="1" x14ac:dyDescent="0.2">
      <c r="A375" s="51" t="s">
        <v>105</v>
      </c>
      <c r="B375" s="57" t="s">
        <v>29</v>
      </c>
      <c r="C375" s="40"/>
      <c r="D375" s="40"/>
      <c r="E375" s="40"/>
      <c r="F375" s="40"/>
      <c r="G375" s="83"/>
      <c r="H375" s="40"/>
      <c r="I375" s="40"/>
      <c r="J375" s="40"/>
      <c r="K375" s="19"/>
      <c r="L375" s="72"/>
      <c r="M375" s="2"/>
      <c r="N375" s="2"/>
      <c r="O375" s="2"/>
      <c r="P375" s="2"/>
      <c r="Q375" s="2"/>
      <c r="R375" s="2"/>
      <c r="S375" s="2"/>
      <c r="T375" s="1"/>
    </row>
    <row r="376" spans="1:20" ht="12.6" customHeight="1" x14ac:dyDescent="0.2">
      <c r="A376" s="51" t="s">
        <v>129</v>
      </c>
      <c r="B376" s="53" t="s">
        <v>130</v>
      </c>
      <c r="C376" s="40"/>
      <c r="D376" s="40"/>
      <c r="E376" s="40"/>
      <c r="F376" s="40"/>
      <c r="G376" s="83"/>
      <c r="H376" s="40"/>
      <c r="I376" s="40"/>
      <c r="J376" s="40"/>
      <c r="K376" s="19"/>
      <c r="L376" s="72"/>
      <c r="M376" s="2"/>
      <c r="N376" s="2"/>
      <c r="O376" s="2"/>
      <c r="P376" s="2"/>
      <c r="Q376" s="2"/>
      <c r="R376" s="2"/>
      <c r="S376" s="2"/>
      <c r="T376" s="1"/>
    </row>
    <row r="377" spans="1:20" ht="12.6" customHeight="1" x14ac:dyDescent="0.2">
      <c r="A377" s="51" t="s">
        <v>88</v>
      </c>
      <c r="B377" s="53" t="s">
        <v>30</v>
      </c>
      <c r="C377" s="40"/>
      <c r="D377" s="40"/>
      <c r="E377" s="40"/>
      <c r="F377" s="40"/>
      <c r="G377" s="83"/>
      <c r="H377" s="40"/>
      <c r="I377" s="40"/>
      <c r="J377" s="40"/>
      <c r="K377" s="19"/>
      <c r="L377" s="72"/>
      <c r="M377" s="2"/>
      <c r="N377" s="2"/>
      <c r="O377" s="2"/>
      <c r="P377" s="2"/>
      <c r="Q377" s="2"/>
      <c r="R377" s="2"/>
      <c r="S377" s="2"/>
      <c r="T377" s="1"/>
    </row>
    <row r="378" spans="1:20" ht="12.6" customHeight="1" x14ac:dyDescent="0.2">
      <c r="A378" s="51" t="s">
        <v>89</v>
      </c>
      <c r="B378" s="53" t="s">
        <v>31</v>
      </c>
      <c r="C378" s="40"/>
      <c r="D378" s="40"/>
      <c r="E378" s="40"/>
      <c r="F378" s="40"/>
      <c r="G378" s="83"/>
      <c r="H378" s="40"/>
      <c r="I378" s="40"/>
      <c r="J378" s="40"/>
      <c r="K378" s="19"/>
      <c r="L378" s="72"/>
      <c r="M378" s="2"/>
      <c r="N378" s="2"/>
      <c r="O378" s="2"/>
      <c r="P378" s="2"/>
      <c r="Q378" s="2"/>
      <c r="R378" s="2"/>
      <c r="S378" s="2"/>
      <c r="T378" s="1"/>
    </row>
    <row r="379" spans="1:20" ht="12.6" customHeight="1" x14ac:dyDescent="0.2">
      <c r="A379" s="51" t="s">
        <v>95</v>
      </c>
      <c r="B379" s="53" t="s">
        <v>51</v>
      </c>
      <c r="C379" s="40"/>
      <c r="D379" s="40"/>
      <c r="E379" s="40"/>
      <c r="F379" s="40"/>
      <c r="G379" s="83"/>
      <c r="H379" s="40"/>
      <c r="I379" s="40"/>
      <c r="J379" s="40"/>
      <c r="K379" s="19"/>
      <c r="L379" s="72"/>
      <c r="M379" s="2"/>
      <c r="N379" s="2"/>
      <c r="O379" s="2"/>
      <c r="P379" s="2"/>
      <c r="Q379" s="2"/>
      <c r="R379" s="2"/>
      <c r="S379" s="2"/>
      <c r="T379" s="1"/>
    </row>
    <row r="380" spans="1:20" ht="12.6" customHeight="1" x14ac:dyDescent="0.2">
      <c r="A380" s="51" t="s">
        <v>96</v>
      </c>
      <c r="B380" s="53" t="s">
        <v>117</v>
      </c>
      <c r="C380" s="40"/>
      <c r="D380" s="40"/>
      <c r="E380" s="40"/>
      <c r="F380" s="40"/>
      <c r="G380" s="83"/>
      <c r="H380" s="40"/>
      <c r="I380" s="40"/>
      <c r="J380" s="40"/>
      <c r="K380" s="19"/>
      <c r="L380" s="72"/>
      <c r="M380" s="2"/>
      <c r="N380" s="2"/>
      <c r="O380" s="2"/>
      <c r="P380" s="2"/>
      <c r="Q380" s="2"/>
      <c r="R380" s="2"/>
      <c r="S380" s="2"/>
      <c r="T380" s="1"/>
    </row>
    <row r="381" spans="1:20" ht="12.6" customHeight="1" x14ac:dyDescent="0.2">
      <c r="A381" s="51" t="s">
        <v>118</v>
      </c>
      <c r="B381" s="53" t="s">
        <v>119</v>
      </c>
      <c r="C381" s="40"/>
      <c r="D381" s="40"/>
      <c r="E381" s="40"/>
      <c r="F381" s="40"/>
      <c r="G381" s="83"/>
      <c r="H381" s="40"/>
      <c r="I381" s="40"/>
      <c r="J381" s="40"/>
      <c r="K381" s="19"/>
      <c r="L381" s="72"/>
      <c r="M381" s="2"/>
      <c r="N381" s="2"/>
      <c r="O381" s="2"/>
      <c r="P381" s="2"/>
      <c r="Q381" s="2"/>
      <c r="R381" s="2"/>
      <c r="S381" s="2"/>
      <c r="T381" s="1"/>
    </row>
    <row r="382" spans="1:20" ht="12.6" customHeight="1" x14ac:dyDescent="0.2">
      <c r="A382" s="51" t="s">
        <v>143</v>
      </c>
      <c r="B382" s="53" t="s">
        <v>144</v>
      </c>
      <c r="C382" s="40"/>
      <c r="D382" s="40"/>
      <c r="E382" s="40"/>
      <c r="F382" s="40"/>
      <c r="G382" s="83"/>
      <c r="H382" s="40"/>
      <c r="I382" s="40"/>
      <c r="J382" s="40"/>
      <c r="K382" s="19"/>
      <c r="L382" s="72"/>
      <c r="M382" s="2"/>
      <c r="N382" s="2"/>
      <c r="O382" s="2"/>
      <c r="P382" s="2"/>
      <c r="Q382" s="2"/>
      <c r="R382" s="2"/>
      <c r="S382" s="2"/>
      <c r="T382" s="1"/>
    </row>
    <row r="383" spans="1:20" ht="12.6" customHeight="1" x14ac:dyDescent="0.2">
      <c r="A383" s="51" t="s">
        <v>147</v>
      </c>
      <c r="B383" s="53" t="s">
        <v>148</v>
      </c>
      <c r="C383" s="40"/>
      <c r="D383" s="40"/>
      <c r="E383" s="40"/>
      <c r="F383" s="40"/>
      <c r="G383" s="83"/>
      <c r="H383" s="40"/>
      <c r="I383" s="40"/>
      <c r="J383" s="40"/>
      <c r="K383" s="19"/>
      <c r="L383" s="72"/>
      <c r="M383" s="2"/>
      <c r="N383" s="2"/>
      <c r="O383" s="2"/>
      <c r="P383" s="2"/>
      <c r="Q383" s="2"/>
      <c r="R383" s="2"/>
      <c r="S383" s="2"/>
      <c r="T383" s="1"/>
    </row>
    <row r="384" spans="1:20" ht="12.6" customHeight="1" x14ac:dyDescent="0.2">
      <c r="A384" s="51"/>
      <c r="B384" s="53" t="s">
        <v>47</v>
      </c>
      <c r="C384" s="40"/>
      <c r="D384" s="40"/>
      <c r="E384" s="40"/>
      <c r="F384" s="40"/>
      <c r="G384" s="83"/>
      <c r="H384" s="40"/>
      <c r="I384" s="40"/>
      <c r="J384" s="40"/>
      <c r="K384" s="19"/>
      <c r="L384" s="72"/>
      <c r="M384" s="2"/>
      <c r="N384" s="2"/>
      <c r="O384" s="2"/>
      <c r="P384" s="2"/>
      <c r="Q384" s="2"/>
      <c r="R384" s="2"/>
      <c r="S384" s="2"/>
      <c r="T384" s="1"/>
    </row>
    <row r="385" spans="1:20" ht="12.6" customHeight="1" x14ac:dyDescent="0.2">
      <c r="A385" s="51"/>
      <c r="B385" s="61" t="s">
        <v>18</v>
      </c>
      <c r="C385" s="40"/>
      <c r="D385" s="40"/>
      <c r="E385" s="40"/>
      <c r="F385" s="40"/>
      <c r="G385" s="83"/>
      <c r="H385" s="40"/>
      <c r="I385" s="40"/>
      <c r="J385" s="40"/>
      <c r="K385" s="19"/>
      <c r="L385" s="72"/>
      <c r="M385" s="2"/>
      <c r="N385" s="2"/>
      <c r="O385" s="2"/>
      <c r="P385" s="2"/>
      <c r="Q385" s="2"/>
      <c r="R385" s="2"/>
      <c r="S385" s="2"/>
      <c r="T385" s="1"/>
    </row>
    <row r="386" spans="1:20" ht="12.6" customHeight="1" x14ac:dyDescent="0.2">
      <c r="A386" s="51"/>
      <c r="B386" s="62" t="s">
        <v>19</v>
      </c>
      <c r="C386" s="40"/>
      <c r="D386" s="40"/>
      <c r="E386" s="40"/>
      <c r="F386" s="40"/>
      <c r="G386" s="83"/>
      <c r="H386" s="40"/>
      <c r="I386" s="40"/>
      <c r="J386" s="40"/>
      <c r="K386" s="19"/>
      <c r="L386" s="72"/>
      <c r="M386" s="2"/>
      <c r="N386" s="2"/>
      <c r="O386" s="2"/>
      <c r="P386" s="2"/>
      <c r="Q386" s="2"/>
      <c r="R386" s="2"/>
      <c r="S386" s="2"/>
      <c r="T386" s="1"/>
    </row>
    <row r="387" spans="1:20" ht="12.6" customHeight="1" x14ac:dyDescent="0.2">
      <c r="A387" s="51"/>
      <c r="B387" s="62" t="s">
        <v>48</v>
      </c>
      <c r="C387" s="40"/>
      <c r="D387" s="40"/>
      <c r="E387" s="40"/>
      <c r="F387" s="40"/>
      <c r="G387" s="83"/>
      <c r="H387" s="40"/>
      <c r="I387" s="40"/>
      <c r="J387" s="40"/>
      <c r="K387" s="19"/>
      <c r="L387" s="72"/>
      <c r="M387" s="2"/>
      <c r="N387" s="2"/>
      <c r="O387" s="2"/>
      <c r="P387" s="2"/>
      <c r="Q387" s="2"/>
      <c r="R387" s="2"/>
      <c r="S387" s="2"/>
      <c r="T387" s="1"/>
    </row>
    <row r="388" spans="1:20" ht="12.6" customHeight="1" x14ac:dyDescent="0.2">
      <c r="A388" s="51"/>
      <c r="B388" s="53" t="s">
        <v>20</v>
      </c>
      <c r="C388" s="40"/>
      <c r="D388" s="40"/>
      <c r="E388" s="40"/>
      <c r="F388" s="40"/>
      <c r="G388" s="83"/>
      <c r="H388" s="40"/>
      <c r="I388" s="40"/>
      <c r="J388" s="40"/>
      <c r="K388" s="19"/>
      <c r="L388" s="72"/>
      <c r="M388" s="2"/>
      <c r="N388" s="2"/>
      <c r="O388" s="2"/>
      <c r="P388" s="2"/>
      <c r="Q388" s="2"/>
      <c r="R388" s="2"/>
      <c r="S388" s="2"/>
      <c r="T388" s="1"/>
    </row>
    <row r="389" spans="1:20" ht="18" customHeight="1" x14ac:dyDescent="0.2">
      <c r="A389" s="109" t="s">
        <v>15</v>
      </c>
      <c r="B389" s="110"/>
      <c r="C389" s="39">
        <f>SUM(C366:C388)</f>
        <v>0</v>
      </c>
      <c r="D389" s="39">
        <f t="shared" ref="D389:L389" si="45">SUM(D366:D388)</f>
        <v>0</v>
      </c>
      <c r="E389" s="39">
        <f t="shared" si="45"/>
        <v>0</v>
      </c>
      <c r="F389" s="39">
        <f t="shared" si="45"/>
        <v>0</v>
      </c>
      <c r="G389" s="78">
        <f>SUM(G366:G388)</f>
        <v>0</v>
      </c>
      <c r="H389" s="39">
        <f t="shared" si="45"/>
        <v>0</v>
      </c>
      <c r="I389" s="39">
        <f t="shared" si="45"/>
        <v>0</v>
      </c>
      <c r="J389" s="39">
        <f t="shared" si="45"/>
        <v>0</v>
      </c>
      <c r="K389" s="39">
        <f t="shared" si="45"/>
        <v>0</v>
      </c>
      <c r="L389" s="78">
        <f t="shared" si="45"/>
        <v>0</v>
      </c>
      <c r="M389" s="33"/>
      <c r="N389" s="33"/>
      <c r="O389" s="33"/>
      <c r="P389" s="33"/>
      <c r="Q389" s="33"/>
      <c r="R389" s="33"/>
      <c r="S389" s="33"/>
      <c r="T389" s="1"/>
    </row>
    <row r="390" spans="1:20" ht="18.600000000000001" customHeight="1" x14ac:dyDescent="0.25">
      <c r="A390" s="103" t="s">
        <v>11</v>
      </c>
      <c r="B390" s="103"/>
      <c r="C390" s="99">
        <f>SUM(C389,C365)</f>
        <v>1381740</v>
      </c>
      <c r="D390" s="99">
        <f t="shared" ref="D390:L390" si="46">SUM(D389,D365)</f>
        <v>3809830</v>
      </c>
      <c r="E390" s="99">
        <f t="shared" si="46"/>
        <v>415666</v>
      </c>
      <c r="F390" s="99">
        <f t="shared" si="46"/>
        <v>4225496</v>
      </c>
      <c r="G390" s="79">
        <f>SUM(G389,G365)</f>
        <v>4225494</v>
      </c>
      <c r="H390" s="99">
        <f t="shared" si="46"/>
        <v>856458</v>
      </c>
      <c r="I390" s="99">
        <f t="shared" si="46"/>
        <v>654455</v>
      </c>
      <c r="J390" s="99">
        <f t="shared" si="46"/>
        <v>-532085</v>
      </c>
      <c r="K390" s="99">
        <f t="shared" si="46"/>
        <v>122370</v>
      </c>
      <c r="L390" s="79">
        <f t="shared" si="46"/>
        <v>0</v>
      </c>
      <c r="M390" s="31"/>
      <c r="N390" s="31"/>
      <c r="O390" s="31"/>
      <c r="P390" s="31"/>
      <c r="Q390" s="31"/>
      <c r="R390" s="31"/>
      <c r="S390" s="31"/>
      <c r="T390" s="1"/>
    </row>
    <row r="391" spans="1:20" ht="18.600000000000001" customHeight="1" x14ac:dyDescent="0.25">
      <c r="A391" s="104" t="s">
        <v>43</v>
      </c>
      <c r="B391" s="105"/>
      <c r="C391" s="29"/>
      <c r="D391" s="29"/>
      <c r="E391" s="29"/>
      <c r="F391" s="29"/>
      <c r="G391" s="77"/>
      <c r="H391" s="29"/>
      <c r="I391" s="29"/>
      <c r="J391" s="29"/>
      <c r="K391" s="29"/>
      <c r="L391" s="77"/>
      <c r="M391" s="15"/>
      <c r="N391" s="15"/>
      <c r="O391" s="15"/>
      <c r="P391" s="15"/>
      <c r="Q391" s="31"/>
      <c r="R391" s="1"/>
      <c r="S391" s="1"/>
      <c r="T391" s="1"/>
    </row>
    <row r="392" spans="1:20" ht="18.600000000000001" customHeight="1" x14ac:dyDescent="0.25">
      <c r="A392" s="104" t="s">
        <v>44</v>
      </c>
      <c r="B392" s="105"/>
      <c r="C392" s="29"/>
      <c r="D392" s="29"/>
      <c r="E392" s="29"/>
      <c r="F392" s="29"/>
      <c r="G392" s="77"/>
      <c r="H392" s="29"/>
      <c r="I392" s="29"/>
      <c r="J392" s="29"/>
      <c r="K392" s="29"/>
      <c r="L392" s="77"/>
      <c r="M392" s="46"/>
      <c r="N392" s="46"/>
      <c r="O392" s="46"/>
      <c r="P392" s="15"/>
      <c r="Q392" s="31"/>
      <c r="R392" s="1"/>
      <c r="S392" s="1"/>
      <c r="T392" s="1"/>
    </row>
    <row r="393" spans="1:20" ht="18.600000000000001" customHeight="1" x14ac:dyDescent="0.25">
      <c r="A393" s="104" t="s">
        <v>10</v>
      </c>
      <c r="B393" s="105"/>
      <c r="C393" s="29">
        <f t="shared" ref="C393:L393" si="47">SUM(C390,C391,C392)</f>
        <v>1381740</v>
      </c>
      <c r="D393" s="29">
        <f t="shared" si="47"/>
        <v>3809830</v>
      </c>
      <c r="E393" s="29">
        <f t="shared" si="47"/>
        <v>415666</v>
      </c>
      <c r="F393" s="29">
        <f t="shared" si="47"/>
        <v>4225496</v>
      </c>
      <c r="G393" s="77">
        <f>SUM(G390,G391,G392)</f>
        <v>4225494</v>
      </c>
      <c r="H393" s="29">
        <f t="shared" si="47"/>
        <v>856458</v>
      </c>
      <c r="I393" s="29">
        <f t="shared" si="47"/>
        <v>654455</v>
      </c>
      <c r="J393" s="29">
        <f t="shared" si="47"/>
        <v>-532085</v>
      </c>
      <c r="K393" s="29">
        <f t="shared" si="47"/>
        <v>122370</v>
      </c>
      <c r="L393" s="77">
        <f t="shared" si="47"/>
        <v>0</v>
      </c>
      <c r="M393" s="15"/>
      <c r="N393" s="15"/>
      <c r="O393" s="15"/>
      <c r="P393" s="15"/>
      <c r="Q393" s="15"/>
      <c r="R393" s="15"/>
      <c r="S393" s="15"/>
      <c r="T393" s="1"/>
    </row>
    <row r="394" spans="1:20" ht="18" customHeight="1" x14ac:dyDescent="0.2">
      <c r="B394" s="44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1"/>
      <c r="S394" s="1"/>
      <c r="T394" s="1"/>
    </row>
    <row r="395" spans="1:20" ht="18" customHeight="1" x14ac:dyDescent="0.2">
      <c r="B395" s="44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1"/>
      <c r="S395" s="1"/>
      <c r="T395" s="1"/>
    </row>
    <row r="396" spans="1:20" ht="18" customHeight="1" x14ac:dyDescent="0.2">
      <c r="B396" s="44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1"/>
      <c r="S396" s="1"/>
      <c r="T396" s="1"/>
    </row>
    <row r="397" spans="1:20" ht="18" customHeight="1" x14ac:dyDescent="0.2">
      <c r="B397" s="44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1"/>
      <c r="S397" s="1"/>
      <c r="T397" s="1"/>
    </row>
    <row r="398" spans="1:20" ht="18" customHeight="1" x14ac:dyDescent="0.2">
      <c r="B398" s="44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1"/>
      <c r="S398" s="1"/>
      <c r="T398" s="1"/>
    </row>
    <row r="399" spans="1:20" ht="18" customHeight="1" x14ac:dyDescent="0.2">
      <c r="B399" s="44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1"/>
      <c r="S399" s="1"/>
      <c r="T399" s="1"/>
    </row>
    <row r="400" spans="1:20" ht="18" customHeight="1" x14ac:dyDescent="0.2">
      <c r="B400" s="44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1"/>
      <c r="S400" s="1"/>
      <c r="T400" s="1"/>
    </row>
    <row r="401" spans="2:20" ht="18" customHeight="1" x14ac:dyDescent="0.2">
      <c r="B401" s="44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1"/>
      <c r="S401" s="1"/>
      <c r="T401" s="1"/>
    </row>
    <row r="402" spans="2:20" ht="18" customHeight="1" x14ac:dyDescent="0.2"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1"/>
      <c r="S402" s="1"/>
      <c r="T402" s="1"/>
    </row>
    <row r="403" spans="2:20" ht="18" customHeight="1" x14ac:dyDescent="0.2">
      <c r="B403" s="44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1"/>
      <c r="S403" s="1"/>
      <c r="T403" s="1"/>
    </row>
    <row r="404" spans="2:20" ht="18" customHeight="1" x14ac:dyDescent="0.2">
      <c r="B404" s="44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1"/>
      <c r="S404" s="1"/>
      <c r="T404" s="1"/>
    </row>
    <row r="405" spans="2:20" ht="18" customHeight="1" x14ac:dyDescent="0.2">
      <c r="B405" s="44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1"/>
      <c r="S405" s="1"/>
      <c r="T405" s="1"/>
    </row>
    <row r="406" spans="2:20" ht="18" customHeight="1" x14ac:dyDescent="0.2">
      <c r="B406" s="44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1"/>
      <c r="S406" s="1"/>
      <c r="T406" s="1"/>
    </row>
    <row r="407" spans="2:20" ht="18" customHeight="1" x14ac:dyDescent="0.2">
      <c r="B407" s="44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1"/>
      <c r="S407" s="1"/>
      <c r="T407" s="1"/>
    </row>
    <row r="408" spans="2:20" ht="18" customHeight="1" x14ac:dyDescent="0.2">
      <c r="B408" s="44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1"/>
      <c r="S408" s="1"/>
      <c r="T408" s="1"/>
    </row>
    <row r="409" spans="2:20" ht="18" customHeight="1" x14ac:dyDescent="0.2">
      <c r="B409" s="47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1"/>
      <c r="S409" s="1"/>
      <c r="T409" s="1"/>
    </row>
    <row r="410" spans="2:20" ht="18" customHeight="1" x14ac:dyDescent="0.2">
      <c r="B410" s="48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1"/>
      <c r="S410" s="1"/>
      <c r="T410" s="1"/>
    </row>
    <row r="411" spans="2:20" ht="18" customHeight="1" x14ac:dyDescent="0.2">
      <c r="B411" s="49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1"/>
      <c r="S411" s="1"/>
      <c r="T411" s="1"/>
    </row>
    <row r="412" spans="2:20" ht="18" customHeight="1" x14ac:dyDescent="0.2">
      <c r="B412" s="49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1"/>
      <c r="S412" s="1"/>
      <c r="T412" s="1"/>
    </row>
    <row r="413" spans="2:20" ht="18" customHeight="1" x14ac:dyDescent="0.2">
      <c r="B413" s="49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1"/>
      <c r="S413" s="1"/>
      <c r="T413" s="1"/>
    </row>
    <row r="414" spans="2:20" ht="18" customHeight="1" x14ac:dyDescent="0.2">
      <c r="B414" s="49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1"/>
      <c r="S414" s="1"/>
      <c r="T414" s="1"/>
    </row>
    <row r="415" spans="2:20" ht="18" customHeight="1" x14ac:dyDescent="0.2">
      <c r="B415" s="49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1"/>
      <c r="S415" s="1"/>
      <c r="T415" s="1"/>
    </row>
    <row r="416" spans="2:20" ht="18" customHeight="1" x14ac:dyDescent="0.25">
      <c r="B416" s="42"/>
      <c r="C416" s="15"/>
      <c r="D416" s="31"/>
      <c r="E416" s="31"/>
      <c r="F416" s="31"/>
      <c r="G416" s="31"/>
      <c r="H416" s="31"/>
      <c r="I416" s="31"/>
      <c r="J416" s="31"/>
      <c r="K416" s="15"/>
      <c r="L416" s="31"/>
      <c r="M416" s="31"/>
      <c r="N416" s="31"/>
      <c r="O416" s="31"/>
      <c r="P416" s="31"/>
      <c r="Q416" s="15"/>
      <c r="R416" s="1"/>
      <c r="S416" s="1"/>
      <c r="T416" s="1"/>
    </row>
    <row r="417" spans="2:20" ht="18" customHeight="1" x14ac:dyDescent="0.25">
      <c r="B417" s="42"/>
      <c r="C417" s="15"/>
      <c r="D417" s="31"/>
      <c r="E417" s="31"/>
      <c r="F417" s="31"/>
      <c r="G417" s="31"/>
      <c r="H417" s="31"/>
      <c r="I417" s="31"/>
      <c r="J417" s="31"/>
      <c r="K417" s="15"/>
      <c r="L417" s="31"/>
      <c r="M417" s="31"/>
      <c r="N417" s="31"/>
      <c r="O417" s="31"/>
      <c r="P417" s="31"/>
      <c r="Q417" s="15"/>
      <c r="R417" s="1"/>
      <c r="S417" s="1"/>
      <c r="T417" s="1"/>
    </row>
    <row r="418" spans="2:20" ht="15.75" x14ac:dyDescent="0.25">
      <c r="B418" s="50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1"/>
      <c r="S418" s="1"/>
      <c r="T418" s="1"/>
    </row>
    <row r="419" spans="2:20" ht="18" customHeight="1" x14ac:dyDescent="0.25">
      <c r="B419" s="50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46"/>
      <c r="N419" s="46"/>
      <c r="O419" s="46"/>
      <c r="P419" s="46"/>
      <c r="Q419" s="46"/>
      <c r="R419" s="1"/>
      <c r="S419" s="1"/>
      <c r="T419" s="1"/>
    </row>
    <row r="420" spans="2:20" ht="15.75" x14ac:dyDescent="0.25">
      <c r="B420" s="50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1"/>
      <c r="S420" s="1"/>
      <c r="T420" s="1"/>
    </row>
    <row r="421" spans="2:20" ht="12" customHeight="1" x14ac:dyDescent="0.2">
      <c r="R421" s="1"/>
      <c r="S421" s="1"/>
      <c r="T421" s="1"/>
    </row>
  </sheetData>
  <mergeCells count="71">
    <mergeCell ref="A2:P2"/>
    <mergeCell ref="A101:T101"/>
    <mergeCell ref="A199:T199"/>
    <mergeCell ref="A201:A203"/>
    <mergeCell ref="A98:B98"/>
    <mergeCell ref="R201:V202"/>
    <mergeCell ref="A106:B106"/>
    <mergeCell ref="A5:A6"/>
    <mergeCell ref="A7:B7"/>
    <mergeCell ref="A193:B193"/>
    <mergeCell ref="C202:G202"/>
    <mergeCell ref="H202:L202"/>
    <mergeCell ref="C201:L201"/>
    <mergeCell ref="C103:G104"/>
    <mergeCell ref="H103:L104"/>
    <mergeCell ref="M201:Q202"/>
    <mergeCell ref="A391:B391"/>
    <mergeCell ref="A302:B302"/>
    <mergeCell ref="A298:K298"/>
    <mergeCell ref="A389:B389"/>
    <mergeCell ref="A392:B392"/>
    <mergeCell ref="A300:A301"/>
    <mergeCell ref="C300:G300"/>
    <mergeCell ref="H300:L300"/>
    <mergeCell ref="A195:B195"/>
    <mergeCell ref="A196:B196"/>
    <mergeCell ref="A197:B197"/>
    <mergeCell ref="Q300:T300"/>
    <mergeCell ref="N3:O3"/>
    <mergeCell ref="A204:B204"/>
    <mergeCell ref="A103:A105"/>
    <mergeCell ref="B201:B203"/>
    <mergeCell ref="A169:B169"/>
    <mergeCell ref="A267:B267"/>
    <mergeCell ref="A268:B268"/>
    <mergeCell ref="A292:B292"/>
    <mergeCell ref="A293:B293"/>
    <mergeCell ref="A294:B294"/>
    <mergeCell ref="A295:B295"/>
    <mergeCell ref="B300:B301"/>
    <mergeCell ref="M300:P300"/>
    <mergeCell ref="A291:B291"/>
    <mergeCell ref="A393:B393"/>
    <mergeCell ref="AA5:AB6"/>
    <mergeCell ref="W5:W6"/>
    <mergeCell ref="X5:X6"/>
    <mergeCell ref="Y5:Y6"/>
    <mergeCell ref="A170:B170"/>
    <mergeCell ref="A194:B194"/>
    <mergeCell ref="A365:B365"/>
    <mergeCell ref="A366:B366"/>
    <mergeCell ref="A390:B390"/>
    <mergeCell ref="A70:B70"/>
    <mergeCell ref="A72:B72"/>
    <mergeCell ref="A96:B96"/>
    <mergeCell ref="M102:Q102"/>
    <mergeCell ref="R104:V104"/>
    <mergeCell ref="C5:G5"/>
    <mergeCell ref="H5:L5"/>
    <mergeCell ref="A99:B99"/>
    <mergeCell ref="M103:V103"/>
    <mergeCell ref="A97:B97"/>
    <mergeCell ref="A95:B95"/>
    <mergeCell ref="M5:Q5"/>
    <mergeCell ref="M104:Q104"/>
    <mergeCell ref="B103:B105"/>
    <mergeCell ref="S3:T3"/>
    <mergeCell ref="R5:R6"/>
    <mergeCell ref="S5:T5"/>
    <mergeCell ref="B5:B6"/>
    <mergeCell ref="V5:V6"/>
  </mergeCells>
  <phoneticPr fontId="2" type="noConversion"/>
  <printOptions horizontalCentered="1"/>
  <pageMargins left="0.39370078740157483" right="0.39370078740157483" top="0.39370078740157483" bottom="0" header="0.51181102362204722" footer="0.51181102362204722"/>
  <pageSetup paperSize="8" scale="60" orientation="landscape" horizontalDpi="4294967293" verticalDpi="72" r:id="rId1"/>
  <headerFooter>
    <oddFooter xml:space="preserve">&amp;R&amp;P
</oddFooter>
  </headerFooter>
  <rowBreaks count="3" manualBreakCount="3">
    <brk id="99" max="21" man="1"/>
    <brk id="197" max="21" man="1"/>
    <brk id="295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9"/>
  <sheetViews>
    <sheetView workbookViewId="0">
      <selection activeCell="C7" sqref="C7"/>
    </sheetView>
  </sheetViews>
  <sheetFormatPr defaultRowHeight="12.75" x14ac:dyDescent="0.2"/>
  <cols>
    <col min="1" max="1" width="7.28515625" customWidth="1"/>
    <col min="2" max="2" width="43.5703125" customWidth="1"/>
    <col min="3" max="3" width="15.28515625" customWidth="1"/>
    <col min="4" max="4" width="16.28515625" bestFit="1" customWidth="1"/>
    <col min="5" max="5" width="15.28515625" bestFit="1" customWidth="1"/>
    <col min="6" max="6" width="17.42578125" bestFit="1" customWidth="1"/>
    <col min="10" max="10" width="12.5703125" bestFit="1" customWidth="1"/>
  </cols>
  <sheetData>
    <row r="2" spans="1:11" ht="15.75" x14ac:dyDescent="0.25">
      <c r="A2" s="50" t="s">
        <v>155</v>
      </c>
      <c r="B2" s="50" t="s">
        <v>21</v>
      </c>
    </row>
    <row r="5" spans="1:11" x14ac:dyDescent="0.2">
      <c r="K5" t="s">
        <v>172</v>
      </c>
    </row>
    <row r="6" spans="1:11" ht="51" x14ac:dyDescent="0.2">
      <c r="A6" s="85" t="s">
        <v>156</v>
      </c>
      <c r="B6" s="85" t="s">
        <v>157</v>
      </c>
      <c r="C6" s="87" t="s">
        <v>175</v>
      </c>
      <c r="D6" s="87" t="s">
        <v>0</v>
      </c>
      <c r="E6" s="87" t="s">
        <v>159</v>
      </c>
      <c r="F6" s="87" t="s">
        <v>160</v>
      </c>
      <c r="G6" s="87" t="s">
        <v>34</v>
      </c>
      <c r="H6" s="87" t="s">
        <v>161</v>
      </c>
      <c r="I6" s="87" t="s">
        <v>162</v>
      </c>
      <c r="J6" s="87" t="s">
        <v>3</v>
      </c>
      <c r="K6" s="87" t="s">
        <v>4</v>
      </c>
    </row>
    <row r="7" spans="1:11" x14ac:dyDescent="0.2">
      <c r="A7" s="51" t="s">
        <v>163</v>
      </c>
      <c r="B7" s="53" t="s">
        <v>164</v>
      </c>
      <c r="C7" s="88">
        <f>SUM(D7:K7)</f>
        <v>551942974</v>
      </c>
      <c r="D7" s="89">
        <v>24331489</v>
      </c>
      <c r="E7" s="89">
        <v>3179935</v>
      </c>
      <c r="F7" s="89">
        <v>524301154</v>
      </c>
      <c r="G7" s="89"/>
      <c r="H7" s="89"/>
      <c r="I7" s="89"/>
      <c r="J7" s="89">
        <v>130396</v>
      </c>
      <c r="K7" s="89"/>
    </row>
    <row r="8" spans="1:11" x14ac:dyDescent="0.2">
      <c r="A8" s="51" t="s">
        <v>124</v>
      </c>
      <c r="B8" s="53" t="s">
        <v>125</v>
      </c>
      <c r="C8" s="88">
        <f t="shared" ref="C8:C15" si="0">SUM(D8:K8)</f>
        <v>71067750</v>
      </c>
      <c r="D8" s="89"/>
      <c r="E8" s="89"/>
      <c r="F8" s="89">
        <f>55958858+15108892</f>
        <v>71067750</v>
      </c>
      <c r="G8" s="89"/>
      <c r="H8" s="89"/>
      <c r="I8" s="89"/>
      <c r="J8" s="89"/>
      <c r="K8" s="89"/>
    </row>
    <row r="9" spans="1:11" x14ac:dyDescent="0.2">
      <c r="A9" s="70">
        <v>102024</v>
      </c>
      <c r="B9" s="70" t="s">
        <v>165</v>
      </c>
      <c r="C9" s="88">
        <f t="shared" si="0"/>
        <v>30427609</v>
      </c>
      <c r="D9" s="89"/>
      <c r="E9" s="89"/>
      <c r="F9" s="89">
        <f>23958747+6468862</f>
        <v>30427609</v>
      </c>
      <c r="G9" s="89"/>
      <c r="H9" s="89"/>
      <c r="I9" s="89"/>
      <c r="J9" s="89"/>
      <c r="K9" s="89"/>
    </row>
    <row r="10" spans="1:11" x14ac:dyDescent="0.2">
      <c r="A10" s="51" t="s">
        <v>126</v>
      </c>
      <c r="B10" s="53" t="s">
        <v>127</v>
      </c>
      <c r="C10" s="88">
        <f t="shared" si="0"/>
        <v>0</v>
      </c>
      <c r="D10" s="89"/>
      <c r="E10" s="89"/>
      <c r="F10" s="89"/>
      <c r="G10" s="89"/>
      <c r="H10" s="89"/>
      <c r="I10" s="89"/>
      <c r="J10" s="89"/>
      <c r="K10" s="89"/>
    </row>
    <row r="11" spans="1:11" x14ac:dyDescent="0.2">
      <c r="A11" s="70">
        <v>104030</v>
      </c>
      <c r="B11" s="53" t="s">
        <v>166</v>
      </c>
      <c r="C11" s="88">
        <f t="shared" si="0"/>
        <v>168718</v>
      </c>
      <c r="D11" s="89"/>
      <c r="E11" s="89"/>
      <c r="F11" s="89">
        <v>168718</v>
      </c>
      <c r="G11" s="89"/>
      <c r="H11" s="89"/>
      <c r="I11" s="89"/>
      <c r="J11" s="89"/>
      <c r="K11" s="89"/>
    </row>
    <row r="12" spans="1:11" x14ac:dyDescent="0.2">
      <c r="A12" s="70">
        <v>104035</v>
      </c>
      <c r="B12" s="53" t="s">
        <v>167</v>
      </c>
      <c r="C12" s="88">
        <f t="shared" si="0"/>
        <v>23407967</v>
      </c>
      <c r="D12" s="89"/>
      <c r="E12" s="89"/>
      <c r="F12" s="89">
        <v>17078459</v>
      </c>
      <c r="G12" s="89"/>
      <c r="H12" s="89"/>
      <c r="I12" s="89"/>
      <c r="J12" s="89">
        <v>6329508</v>
      </c>
      <c r="K12" s="89"/>
    </row>
    <row r="13" spans="1:11" x14ac:dyDescent="0.2">
      <c r="A13" s="90">
        <v>107037</v>
      </c>
      <c r="B13" s="91" t="s">
        <v>168</v>
      </c>
      <c r="C13" s="88">
        <f t="shared" si="0"/>
        <v>116456</v>
      </c>
      <c r="D13" s="89"/>
      <c r="E13" s="89"/>
      <c r="F13" s="89">
        <v>116456</v>
      </c>
      <c r="G13" s="89"/>
      <c r="H13" s="89"/>
      <c r="I13" s="89"/>
      <c r="J13" s="89"/>
      <c r="K13" s="89"/>
    </row>
    <row r="14" spans="1:11" x14ac:dyDescent="0.2">
      <c r="A14" s="90">
        <v>107050</v>
      </c>
      <c r="B14" s="91" t="s">
        <v>173</v>
      </c>
      <c r="C14" s="88">
        <f t="shared" si="0"/>
        <v>16812874</v>
      </c>
      <c r="D14" s="89"/>
      <c r="E14" s="89"/>
      <c r="F14" s="89">
        <v>16812874</v>
      </c>
      <c r="G14" s="89"/>
      <c r="H14" s="89"/>
      <c r="I14" s="89"/>
      <c r="J14" s="89"/>
      <c r="K14" s="89"/>
    </row>
    <row r="15" spans="1:11" x14ac:dyDescent="0.2">
      <c r="A15" s="90">
        <v>107051</v>
      </c>
      <c r="B15" s="91" t="s">
        <v>174</v>
      </c>
      <c r="C15" s="88">
        <f t="shared" si="0"/>
        <v>28349554</v>
      </c>
      <c r="D15" s="89"/>
      <c r="E15" s="89"/>
      <c r="F15" s="89">
        <v>28349554</v>
      </c>
      <c r="G15" s="89"/>
      <c r="H15" s="89"/>
      <c r="I15" s="89"/>
      <c r="J15" s="89"/>
      <c r="K15" s="89"/>
    </row>
    <row r="16" spans="1:11" x14ac:dyDescent="0.2">
      <c r="A16" s="90"/>
      <c r="B16" s="92" t="s">
        <v>158</v>
      </c>
      <c r="C16" s="88">
        <f>SUM(C7:C15)</f>
        <v>722293902</v>
      </c>
      <c r="D16" s="88">
        <f t="shared" ref="D16:K16" si="1">SUM(D7:D13)</f>
        <v>24331489</v>
      </c>
      <c r="E16" s="88">
        <f t="shared" si="1"/>
        <v>3179935</v>
      </c>
      <c r="F16" s="88">
        <f>SUM(F7:F15)</f>
        <v>688322574</v>
      </c>
      <c r="G16" s="88">
        <f t="shared" si="1"/>
        <v>0</v>
      </c>
      <c r="H16" s="88">
        <f t="shared" si="1"/>
        <v>0</v>
      </c>
      <c r="I16" s="88">
        <f t="shared" si="1"/>
        <v>0</v>
      </c>
      <c r="J16" s="88">
        <f t="shared" si="1"/>
        <v>6459904</v>
      </c>
      <c r="K16" s="88">
        <f t="shared" si="1"/>
        <v>0</v>
      </c>
    </row>
    <row r="17" spans="2:3" x14ac:dyDescent="0.2">
      <c r="C17" s="93">
        <f>-J16</f>
        <v>-6459904</v>
      </c>
    </row>
    <row r="18" spans="2:3" x14ac:dyDescent="0.2">
      <c r="B18" s="32" t="s">
        <v>169</v>
      </c>
      <c r="C18" s="94">
        <f>SUM(C16:C17)</f>
        <v>715833998</v>
      </c>
    </row>
    <row r="19" spans="2:3" x14ac:dyDescent="0.2">
      <c r="C19" s="95"/>
    </row>
  </sheetData>
  <phoneticPr fontId="2" type="noConversion"/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Munka1 (2)</vt:lpstr>
      <vt:lpstr>Munka1</vt:lpstr>
      <vt:lpstr>Étkeztetés</vt:lpstr>
      <vt:lpstr>Munka3</vt:lpstr>
      <vt:lpstr>Munka1!Nyomtatási_terület</vt:lpstr>
      <vt:lpstr>'Munka1 (2)'!Nyomtatási_terület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2024-05-23T12:41:27Z</cp:lastPrinted>
  <dcterms:created xsi:type="dcterms:W3CDTF">2004-12-28T14:14:55Z</dcterms:created>
  <dcterms:modified xsi:type="dcterms:W3CDTF">2024-05-23T12:42:04Z</dcterms:modified>
</cp:coreProperties>
</file>